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comments1.xml" ContentType="application/vnd.openxmlformats-officedocument.spreadsheetml.comments+xml"/>
  <Override PartName="/xl/tables/table15.xml" ContentType="application/vnd.openxmlformats-officedocument.spreadsheetml.tab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30" yWindow="810" windowWidth="17895" windowHeight="7815"/>
  </bookViews>
  <sheets>
    <sheet name="Analysis" sheetId="1" r:id="rId1"/>
    <sheet name="Hard Stats 2013-2014" sheetId="2" r:id="rId2"/>
    <sheet name="Charts" sheetId="3" r:id="rId3"/>
  </sheets>
  <definedNames>
    <definedName name="_xlnm._FilterDatabase" localSheetId="0" hidden="1">Analysis!$C$1:$BX$156</definedName>
  </definedNames>
  <calcPr calcId="145621"/>
</workbook>
</file>

<file path=xl/calcChain.xml><?xml version="1.0" encoding="utf-8"?>
<calcChain xmlns="http://schemas.openxmlformats.org/spreadsheetml/2006/main">
  <c r="CO4" i="1" l="1"/>
  <c r="CO5" i="1"/>
  <c r="CO6" i="1"/>
  <c r="CO7" i="1"/>
  <c r="CO8" i="1"/>
  <c r="CO9" i="1"/>
  <c r="CO10" i="1"/>
  <c r="CO11" i="1"/>
  <c r="CO12" i="1"/>
  <c r="CO13" i="1"/>
  <c r="CO14" i="1"/>
  <c r="CO15" i="1"/>
  <c r="CO16" i="1"/>
  <c r="CO17" i="1"/>
  <c r="CO18" i="1"/>
  <c r="CO19" i="1"/>
  <c r="CO20" i="1"/>
  <c r="CO21" i="1"/>
  <c r="CO22" i="1"/>
  <c r="CO23" i="1"/>
  <c r="CO24" i="1"/>
  <c r="CO25" i="1"/>
  <c r="CO27" i="1"/>
  <c r="CO28" i="1"/>
  <c r="CO29" i="1"/>
  <c r="CO30" i="1"/>
  <c r="CO31" i="1"/>
  <c r="CO32" i="1"/>
  <c r="CO33" i="1"/>
  <c r="CO34" i="1"/>
  <c r="CO35" i="1"/>
  <c r="CO36" i="1"/>
  <c r="CO37" i="1"/>
  <c r="CO38" i="1"/>
  <c r="CO39" i="1"/>
  <c r="CO40" i="1"/>
  <c r="CO41" i="1"/>
  <c r="CO42" i="1"/>
  <c r="CO43" i="1"/>
  <c r="CO44" i="1"/>
  <c r="CO45" i="1"/>
  <c r="CO46" i="1"/>
  <c r="CO47" i="1"/>
  <c r="CO48" i="1"/>
  <c r="CO49" i="1"/>
  <c r="CO50" i="1"/>
  <c r="CO51" i="1"/>
  <c r="CO52" i="1"/>
  <c r="CO53" i="1"/>
  <c r="CO54" i="1"/>
  <c r="CO55" i="1"/>
  <c r="CO56" i="1"/>
  <c r="CO57" i="1"/>
  <c r="CO58" i="1"/>
  <c r="CO59" i="1"/>
  <c r="CO60" i="1"/>
  <c r="CO61" i="1"/>
  <c r="CO62" i="1"/>
  <c r="CO63" i="1"/>
  <c r="CO64" i="1"/>
  <c r="CO65" i="1"/>
  <c r="CO66" i="1"/>
  <c r="CO67" i="1"/>
  <c r="CO68" i="1"/>
  <c r="CO69" i="1"/>
  <c r="CO70" i="1"/>
  <c r="CO71" i="1"/>
  <c r="CO72" i="1"/>
  <c r="CO73" i="1"/>
  <c r="CO74" i="1"/>
  <c r="CO75" i="1"/>
  <c r="CO76" i="1"/>
  <c r="CO77" i="1"/>
  <c r="CO78" i="1"/>
  <c r="CO79" i="1"/>
  <c r="CO80" i="1"/>
  <c r="CO81" i="1"/>
  <c r="CO82" i="1"/>
  <c r="CO83" i="1"/>
  <c r="CO84" i="1"/>
  <c r="CO85" i="1"/>
  <c r="CO86" i="1"/>
  <c r="CO87" i="1"/>
  <c r="CO88" i="1"/>
  <c r="CO89" i="1"/>
  <c r="CO90" i="1"/>
  <c r="CO91" i="1"/>
  <c r="CO92" i="1"/>
  <c r="CO93" i="1"/>
  <c r="CO94" i="1"/>
  <c r="CO95" i="1"/>
  <c r="CO96" i="1"/>
  <c r="CO97" i="1"/>
  <c r="CO98" i="1"/>
  <c r="CO99" i="1"/>
  <c r="CO100" i="1"/>
  <c r="CO101" i="1"/>
  <c r="CO102" i="1"/>
  <c r="CO103" i="1"/>
  <c r="CO104" i="1"/>
  <c r="CO105" i="1"/>
  <c r="CO106" i="1"/>
  <c r="CO107" i="1"/>
  <c r="CO108" i="1"/>
  <c r="CO109" i="1"/>
  <c r="CO110" i="1"/>
  <c r="CO111" i="1"/>
  <c r="CO112" i="1"/>
  <c r="CO113" i="1"/>
  <c r="CO114" i="1"/>
  <c r="CO115" i="1"/>
  <c r="CO116" i="1"/>
  <c r="CO117" i="1"/>
  <c r="CO118" i="1"/>
  <c r="CO119" i="1"/>
  <c r="CO120" i="1"/>
  <c r="CO121" i="1"/>
  <c r="CO122" i="1"/>
  <c r="CO123" i="1"/>
  <c r="CO124" i="1"/>
  <c r="CO125" i="1"/>
  <c r="CO126" i="1"/>
  <c r="CO127" i="1"/>
  <c r="CO128" i="1"/>
  <c r="CO129" i="1"/>
  <c r="CO130" i="1"/>
  <c r="CO131" i="1"/>
  <c r="CO132" i="1"/>
  <c r="CO133" i="1"/>
  <c r="CO134" i="1"/>
  <c r="CO135" i="1"/>
  <c r="CO136" i="1"/>
  <c r="CO137" i="1"/>
  <c r="CO138" i="1"/>
  <c r="CO139" i="1"/>
  <c r="CO140" i="1"/>
  <c r="CO141" i="1"/>
  <c r="CO142" i="1"/>
  <c r="CO143" i="1"/>
  <c r="CO144" i="1"/>
  <c r="CO3" i="1"/>
  <c r="CC4" i="1" l="1"/>
  <c r="CC5" i="1" s="1"/>
  <c r="CC6" i="1" s="1"/>
  <c r="CC7" i="1" s="1"/>
  <c r="CC8" i="1" s="1"/>
  <c r="CC9" i="1" s="1"/>
  <c r="CC10" i="1" s="1"/>
  <c r="CC11" i="1" s="1"/>
  <c r="CC12" i="1" s="1"/>
  <c r="CC13" i="1" s="1"/>
  <c r="CC14" i="1" s="1"/>
  <c r="CC15" i="1" s="1"/>
  <c r="CC16" i="1" s="1"/>
  <c r="CC17" i="1" s="1"/>
  <c r="CA123" i="1"/>
  <c r="CA124" i="1"/>
  <c r="CA125" i="1"/>
  <c r="CA126" i="1"/>
  <c r="CA127" i="1"/>
  <c r="CA128" i="1"/>
  <c r="CA129" i="1"/>
  <c r="CA130" i="1"/>
  <c r="CA131" i="1"/>
  <c r="CA132" i="1"/>
  <c r="CA133" i="1"/>
  <c r="CA134" i="1"/>
  <c r="CA135" i="1"/>
  <c r="CA136" i="1"/>
  <c r="CA137" i="1"/>
  <c r="CA138" i="1"/>
  <c r="CA139" i="1"/>
  <c r="CA140" i="1"/>
  <c r="CA141" i="1"/>
  <c r="CA142" i="1"/>
  <c r="CA143" i="1"/>
  <c r="CA144" i="1"/>
  <c r="CA122" i="1"/>
  <c r="CA101" i="1"/>
  <c r="CA102" i="1"/>
  <c r="CA103" i="1"/>
  <c r="CA104" i="1"/>
  <c r="CA105" i="1"/>
  <c r="CA106" i="1"/>
  <c r="CA107" i="1"/>
  <c r="CA108" i="1"/>
  <c r="CA109" i="1"/>
  <c r="CA110" i="1"/>
  <c r="CA111" i="1"/>
  <c r="CA112" i="1"/>
  <c r="CA113" i="1"/>
  <c r="CA114" i="1"/>
  <c r="CA115" i="1"/>
  <c r="CA116" i="1"/>
  <c r="CA117" i="1"/>
  <c r="CA118" i="1"/>
  <c r="CA119" i="1"/>
  <c r="CA120" i="1"/>
  <c r="CA100" i="1"/>
  <c r="CA98" i="1"/>
  <c r="CA76" i="1"/>
  <c r="CA77" i="1"/>
  <c r="CA78" i="1"/>
  <c r="CA79" i="1"/>
  <c r="CA80" i="1"/>
  <c r="CA81" i="1"/>
  <c r="CA82" i="1"/>
  <c r="CA83" i="1"/>
  <c r="CA84" i="1"/>
  <c r="CA85" i="1"/>
  <c r="CA86" i="1"/>
  <c r="CA87" i="1"/>
  <c r="CA88" i="1"/>
  <c r="CA89" i="1"/>
  <c r="CA90" i="1"/>
  <c r="CA91" i="1"/>
  <c r="CA92" i="1"/>
  <c r="CA93" i="1"/>
  <c r="CA94" i="1"/>
  <c r="CA95" i="1"/>
  <c r="CA96" i="1"/>
  <c r="CA97" i="1"/>
  <c r="CA75" i="1"/>
  <c r="CA52" i="1"/>
  <c r="CA53" i="1"/>
  <c r="CA54" i="1"/>
  <c r="CA55" i="1"/>
  <c r="CA56" i="1"/>
  <c r="CA57" i="1"/>
  <c r="CA58" i="1"/>
  <c r="CA59" i="1"/>
  <c r="CA60" i="1"/>
  <c r="CA61" i="1"/>
  <c r="CA62" i="1"/>
  <c r="CA63" i="1"/>
  <c r="CA64" i="1"/>
  <c r="CA65" i="1"/>
  <c r="CA66" i="1"/>
  <c r="CA67" i="1"/>
  <c r="CA68" i="1"/>
  <c r="CA69" i="1"/>
  <c r="CA70" i="1"/>
  <c r="CA71" i="1"/>
  <c r="CA72" i="1"/>
  <c r="CA73" i="1"/>
  <c r="CA51" i="1"/>
  <c r="CA28" i="1"/>
  <c r="CA29" i="1"/>
  <c r="CA30" i="1"/>
  <c r="CA31" i="1"/>
  <c r="CA32" i="1"/>
  <c r="CA33" i="1"/>
  <c r="CA34" i="1"/>
  <c r="CA35" i="1"/>
  <c r="CA36" i="1"/>
  <c r="CA37" i="1"/>
  <c r="CA38" i="1"/>
  <c r="CA39" i="1"/>
  <c r="CA40" i="1"/>
  <c r="CA41" i="1"/>
  <c r="CA42" i="1"/>
  <c r="CA43" i="1"/>
  <c r="CA44" i="1"/>
  <c r="CA45" i="1"/>
  <c r="CA46" i="1"/>
  <c r="CA47" i="1"/>
  <c r="CA48" i="1"/>
  <c r="CA49" i="1"/>
  <c r="CA27" i="1"/>
  <c r="CA4" i="1"/>
  <c r="CA5" i="1"/>
  <c r="CA6" i="1"/>
  <c r="CA7" i="1"/>
  <c r="CA8" i="1"/>
  <c r="CA9" i="1"/>
  <c r="CA10" i="1"/>
  <c r="CA11" i="1"/>
  <c r="CA12" i="1"/>
  <c r="CA13" i="1"/>
  <c r="CA14" i="1"/>
  <c r="CA15" i="1"/>
  <c r="CA16" i="1"/>
  <c r="CA17" i="1"/>
  <c r="CA18" i="1"/>
  <c r="CA19" i="1"/>
  <c r="CA20" i="1"/>
  <c r="CA21" i="1"/>
  <c r="CA22" i="1"/>
  <c r="CA23" i="1"/>
  <c r="CA24" i="1"/>
  <c r="CA25" i="1"/>
  <c r="CA3" i="1"/>
  <c r="BX26" i="1" l="1"/>
  <c r="BX50" i="1"/>
  <c r="CP50" i="1" s="1"/>
  <c r="BX74" i="1"/>
  <c r="CP74" i="1" s="1"/>
  <c r="BX99" i="1"/>
  <c r="CP99" i="1" s="1"/>
  <c r="BX121" i="1"/>
  <c r="CP121" i="1" s="1"/>
  <c r="BJ3" i="1"/>
  <c r="BJ4" i="1"/>
  <c r="BJ5" i="1"/>
  <c r="BJ6" i="1"/>
  <c r="BJ7" i="1"/>
  <c r="BJ8" i="1"/>
  <c r="BJ9" i="1"/>
  <c r="BJ10" i="1"/>
  <c r="BJ11" i="1"/>
  <c r="BJ12" i="1"/>
  <c r="BJ13" i="1"/>
  <c r="BJ14" i="1"/>
  <c r="BJ15" i="1"/>
  <c r="BJ16" i="1"/>
  <c r="BJ17" i="1"/>
  <c r="BJ18" i="1"/>
  <c r="BJ19" i="1"/>
  <c r="BJ20" i="1"/>
  <c r="BJ21" i="1"/>
  <c r="BJ22" i="1"/>
  <c r="BJ23" i="1"/>
  <c r="BJ24" i="1"/>
  <c r="BJ25" i="1"/>
  <c r="BJ27" i="1"/>
  <c r="BJ28" i="1"/>
  <c r="BJ29" i="1"/>
  <c r="BJ30" i="1"/>
  <c r="BJ31" i="1"/>
  <c r="BJ32" i="1"/>
  <c r="BJ33" i="1"/>
  <c r="BJ34" i="1"/>
  <c r="BJ35" i="1"/>
  <c r="BJ36" i="1"/>
  <c r="BJ37" i="1"/>
  <c r="BJ38" i="1"/>
  <c r="BJ39" i="1"/>
  <c r="BJ40" i="1"/>
  <c r="BJ41" i="1"/>
  <c r="BJ42" i="1"/>
  <c r="BJ43" i="1"/>
  <c r="BJ44" i="1"/>
  <c r="BJ45" i="1"/>
  <c r="BJ48" i="1"/>
  <c r="BJ49" i="1"/>
  <c r="BJ51" i="1"/>
  <c r="BJ52" i="1"/>
  <c r="BJ53" i="1"/>
  <c r="BJ54" i="1"/>
  <c r="BJ55" i="1"/>
  <c r="BJ56" i="1"/>
  <c r="BJ57" i="1"/>
  <c r="BJ58" i="1"/>
  <c r="BJ59" i="1"/>
  <c r="BJ60" i="1"/>
  <c r="BJ61" i="1"/>
  <c r="BJ62" i="1"/>
  <c r="BJ63" i="1"/>
  <c r="BJ64" i="1"/>
  <c r="BJ65" i="1"/>
  <c r="BJ66" i="1"/>
  <c r="BJ67" i="1"/>
  <c r="BJ68" i="1"/>
  <c r="BJ69" i="1"/>
  <c r="BJ71" i="1"/>
  <c r="BJ72" i="1"/>
  <c r="BJ73" i="1"/>
  <c r="BJ75" i="1"/>
  <c r="BJ76" i="1"/>
  <c r="BJ77" i="1"/>
  <c r="BJ78" i="1"/>
  <c r="BJ79" i="1"/>
  <c r="BJ80" i="1"/>
  <c r="BJ81" i="1"/>
  <c r="BJ82" i="1"/>
  <c r="BJ83" i="1"/>
  <c r="BJ84" i="1"/>
  <c r="BJ85" i="1"/>
  <c r="BJ86" i="1"/>
  <c r="BJ87" i="1"/>
  <c r="BJ88" i="1"/>
  <c r="BJ89" i="1"/>
  <c r="BJ90" i="1"/>
  <c r="BJ91" i="1"/>
  <c r="BJ92" i="1"/>
  <c r="BJ93" i="1"/>
  <c r="BJ94" i="1"/>
  <c r="BJ95" i="1"/>
  <c r="BJ96" i="1"/>
  <c r="BJ97" i="1"/>
  <c r="BJ98" i="1"/>
  <c r="BJ100" i="1"/>
  <c r="BJ101" i="1"/>
  <c r="BJ102" i="1"/>
  <c r="BJ103" i="1"/>
  <c r="BJ104" i="1"/>
  <c r="BJ105" i="1"/>
  <c r="BJ106" i="1"/>
  <c r="BJ107" i="1"/>
  <c r="BJ108" i="1"/>
  <c r="BJ109" i="1"/>
  <c r="BJ110" i="1"/>
  <c r="BJ111" i="1"/>
  <c r="BJ112" i="1"/>
  <c r="BJ113" i="1"/>
  <c r="BJ114" i="1"/>
  <c r="BJ115" i="1"/>
  <c r="BJ116" i="1"/>
  <c r="BJ117" i="1"/>
  <c r="BJ118" i="1"/>
  <c r="BJ119" i="1"/>
  <c r="BJ120" i="1"/>
  <c r="BJ122" i="1"/>
  <c r="BJ123" i="1"/>
  <c r="BJ124" i="1"/>
  <c r="BJ125" i="1"/>
  <c r="BJ126" i="1"/>
  <c r="BJ127" i="1"/>
  <c r="BJ128" i="1"/>
  <c r="BJ129" i="1"/>
  <c r="BJ130" i="1"/>
  <c r="BJ131" i="1"/>
  <c r="BJ132" i="1"/>
  <c r="BJ133" i="1"/>
  <c r="BJ134" i="1"/>
  <c r="BJ135" i="1"/>
  <c r="BJ136" i="1"/>
  <c r="BJ137" i="1"/>
  <c r="BJ138" i="1"/>
  <c r="BJ139" i="1"/>
  <c r="BJ140" i="1"/>
  <c r="BJ141" i="1"/>
  <c r="BJ142" i="1"/>
  <c r="BJ143" i="1"/>
  <c r="BJ144" i="1"/>
  <c r="BI3" i="1"/>
  <c r="BI4" i="1"/>
  <c r="BI5" i="1"/>
  <c r="BI6" i="1"/>
  <c r="BI7" i="1"/>
  <c r="BI8" i="1"/>
  <c r="BI9" i="1"/>
  <c r="BI10" i="1"/>
  <c r="BI11" i="1"/>
  <c r="BI12" i="1"/>
  <c r="BI13" i="1"/>
  <c r="BI14" i="1"/>
  <c r="BI16" i="1"/>
  <c r="BI17" i="1"/>
  <c r="BI18" i="1"/>
  <c r="BI19" i="1"/>
  <c r="BI20" i="1"/>
  <c r="BI21" i="1"/>
  <c r="BI22" i="1"/>
  <c r="BI23" i="1"/>
  <c r="BI24" i="1"/>
  <c r="BI25" i="1"/>
  <c r="BI27" i="1"/>
  <c r="BI28" i="1"/>
  <c r="BI29" i="1"/>
  <c r="BI30" i="1"/>
  <c r="BI32" i="1"/>
  <c r="BI33" i="1"/>
  <c r="BI34" i="1"/>
  <c r="BI35" i="1"/>
  <c r="BI36" i="1"/>
  <c r="BI37" i="1"/>
  <c r="BI38" i="1"/>
  <c r="BI39" i="1"/>
  <c r="BI40" i="1"/>
  <c r="BI41" i="1"/>
  <c r="BI42" i="1"/>
  <c r="BI43" i="1"/>
  <c r="BI44" i="1"/>
  <c r="BI45" i="1"/>
  <c r="BI48" i="1"/>
  <c r="BI49" i="1"/>
  <c r="BI51" i="1"/>
  <c r="BI52" i="1"/>
  <c r="BI53" i="1"/>
  <c r="BI54" i="1"/>
  <c r="BI55" i="1"/>
  <c r="BI56" i="1"/>
  <c r="BI57" i="1"/>
  <c r="BI58" i="1"/>
  <c r="BI59" i="1"/>
  <c r="BI60" i="1"/>
  <c r="BI61" i="1"/>
  <c r="BI62" i="1"/>
  <c r="BI64" i="1"/>
  <c r="BI65" i="1"/>
  <c r="BI66" i="1"/>
  <c r="BI67" i="1"/>
  <c r="BI68" i="1"/>
  <c r="BI69" i="1"/>
  <c r="BI71" i="1"/>
  <c r="BI72" i="1"/>
  <c r="BI73" i="1"/>
  <c r="BI75" i="1"/>
  <c r="BI77" i="1"/>
  <c r="BI78" i="1"/>
  <c r="BI79" i="1"/>
  <c r="BI80" i="1"/>
  <c r="BI81" i="1"/>
  <c r="BI82" i="1"/>
  <c r="BI83" i="1"/>
  <c r="BI84" i="1"/>
  <c r="BI85" i="1"/>
  <c r="BI86" i="1"/>
  <c r="BI87" i="1"/>
  <c r="BI88" i="1"/>
  <c r="BI89" i="1"/>
  <c r="BI90" i="1"/>
  <c r="BI91" i="1"/>
  <c r="BI92" i="1"/>
  <c r="BI93" i="1"/>
  <c r="BI94" i="1"/>
  <c r="BI96" i="1"/>
  <c r="BI97" i="1"/>
  <c r="BI98" i="1"/>
  <c r="BI100" i="1"/>
  <c r="BI101" i="1"/>
  <c r="BI102" i="1"/>
  <c r="BI103" i="1"/>
  <c r="BI104" i="1"/>
  <c r="BI105" i="1"/>
  <c r="BI106" i="1"/>
  <c r="BI107" i="1"/>
  <c r="BI108" i="1"/>
  <c r="BI109" i="1"/>
  <c r="BI110" i="1"/>
  <c r="BI111" i="1"/>
  <c r="BI112" i="1"/>
  <c r="BI113" i="1"/>
  <c r="BI114" i="1"/>
  <c r="BI115" i="1"/>
  <c r="BI116" i="1"/>
  <c r="BI117" i="1"/>
  <c r="BI118" i="1"/>
  <c r="BI119" i="1"/>
  <c r="BI120" i="1"/>
  <c r="BI122" i="1"/>
  <c r="BI123" i="1"/>
  <c r="BI124" i="1"/>
  <c r="BI125" i="1"/>
  <c r="BI126" i="1"/>
  <c r="BI127" i="1"/>
  <c r="BI128" i="1"/>
  <c r="BI129" i="1"/>
  <c r="BI130" i="1"/>
  <c r="BI131" i="1"/>
  <c r="BI132" i="1"/>
  <c r="BI133" i="1"/>
  <c r="BI134" i="1"/>
  <c r="BI135" i="1"/>
  <c r="BI136" i="1"/>
  <c r="BI137" i="1"/>
  <c r="BI138" i="1"/>
  <c r="BI139" i="1"/>
  <c r="BI140" i="1"/>
  <c r="BI141" i="1"/>
  <c r="BI142" i="1"/>
  <c r="BI143" i="1"/>
  <c r="BI144" i="1"/>
  <c r="BH3" i="1"/>
  <c r="BH4" i="1"/>
  <c r="BH5" i="1"/>
  <c r="BH6" i="1"/>
  <c r="BH7" i="1"/>
  <c r="BH8" i="1"/>
  <c r="BH9" i="1"/>
  <c r="BH10" i="1"/>
  <c r="BH11" i="1"/>
  <c r="BH12" i="1"/>
  <c r="BH13" i="1"/>
  <c r="BH14" i="1"/>
  <c r="BH16" i="1"/>
  <c r="BH17" i="1"/>
  <c r="BH18" i="1"/>
  <c r="BH19" i="1"/>
  <c r="BH20" i="1"/>
  <c r="BH21" i="1"/>
  <c r="BH22" i="1"/>
  <c r="BH23" i="1"/>
  <c r="BH25" i="1"/>
  <c r="BH27" i="1"/>
  <c r="BH28" i="1"/>
  <c r="BH29" i="1"/>
  <c r="BH30" i="1"/>
  <c r="BH32" i="1"/>
  <c r="BH33" i="1"/>
  <c r="BH35" i="1"/>
  <c r="BH38" i="1"/>
  <c r="BH39" i="1"/>
  <c r="BH40" i="1"/>
  <c r="BH41" i="1"/>
  <c r="BH43" i="1"/>
  <c r="BH44" i="1"/>
  <c r="BH45" i="1"/>
  <c r="BH48" i="1"/>
  <c r="BH49" i="1"/>
  <c r="BH51" i="1"/>
  <c r="BH52" i="1"/>
  <c r="BH53" i="1"/>
  <c r="BH54" i="1"/>
  <c r="BH55" i="1"/>
  <c r="BH56" i="1"/>
  <c r="BH57" i="1"/>
  <c r="BH58" i="1"/>
  <c r="BH59" i="1"/>
  <c r="BH60" i="1"/>
  <c r="BH61" i="1"/>
  <c r="BH62" i="1"/>
  <c r="BH64" i="1"/>
  <c r="BH65" i="1"/>
  <c r="BH66" i="1"/>
  <c r="BH67" i="1"/>
  <c r="BH68" i="1"/>
  <c r="BH69" i="1"/>
  <c r="BH71" i="1"/>
  <c r="BH72" i="1"/>
  <c r="BH73" i="1"/>
  <c r="BH75" i="1"/>
  <c r="BH77" i="1"/>
  <c r="BH78" i="1"/>
  <c r="BH79" i="1"/>
  <c r="BH80" i="1"/>
  <c r="BH81" i="1"/>
  <c r="BH82" i="1"/>
  <c r="BH83" i="1"/>
  <c r="BH84" i="1"/>
  <c r="BH85" i="1"/>
  <c r="BH86" i="1"/>
  <c r="BH87" i="1"/>
  <c r="BH88" i="1"/>
  <c r="BH89" i="1"/>
  <c r="BH90" i="1"/>
  <c r="BH91" i="1"/>
  <c r="BH92" i="1"/>
  <c r="BH93" i="1"/>
  <c r="BH94" i="1"/>
  <c r="BH96" i="1"/>
  <c r="BH98" i="1"/>
  <c r="BH100" i="1"/>
  <c r="BH101" i="1"/>
  <c r="BH102" i="1"/>
  <c r="BH103" i="1"/>
  <c r="BH104" i="1"/>
  <c r="BH105" i="1"/>
  <c r="BH106" i="1"/>
  <c r="BH107" i="1"/>
  <c r="BH108" i="1"/>
  <c r="BH109" i="1"/>
  <c r="BH110" i="1"/>
  <c r="BH111" i="1"/>
  <c r="BH112" i="1"/>
  <c r="BH113" i="1"/>
  <c r="BH114" i="1"/>
  <c r="BH115" i="1"/>
  <c r="BH116" i="1"/>
  <c r="BH117" i="1"/>
  <c r="BH118" i="1"/>
  <c r="BH119" i="1"/>
  <c r="BH120" i="1"/>
  <c r="BH122" i="1"/>
  <c r="BH123" i="1"/>
  <c r="BH124" i="1"/>
  <c r="BH125" i="1"/>
  <c r="BH126" i="1"/>
  <c r="BH127" i="1"/>
  <c r="BH128" i="1"/>
  <c r="BH129" i="1"/>
  <c r="BH130" i="1"/>
  <c r="BH131" i="1"/>
  <c r="BH132" i="1"/>
  <c r="BH133" i="1"/>
  <c r="BH134" i="1"/>
  <c r="BH135" i="1"/>
  <c r="BH136" i="1"/>
  <c r="BH137" i="1"/>
  <c r="BH138" i="1"/>
  <c r="BH140" i="1"/>
  <c r="BH141" i="1"/>
  <c r="BH142" i="1"/>
  <c r="BH143" i="1"/>
  <c r="BH144" i="1"/>
  <c r="I147" i="1"/>
  <c r="H147" i="1"/>
  <c r="AT3" i="1"/>
  <c r="AT4" i="1"/>
  <c r="AT5" i="1"/>
  <c r="AT6" i="1"/>
  <c r="AT7" i="1"/>
  <c r="AT8" i="1"/>
  <c r="AT9" i="1"/>
  <c r="AT10" i="1"/>
  <c r="AT11" i="1"/>
  <c r="AT12" i="1"/>
  <c r="AT13" i="1"/>
  <c r="AT14" i="1"/>
  <c r="AT15" i="1"/>
  <c r="AT16" i="1"/>
  <c r="AT17" i="1"/>
  <c r="AT18" i="1"/>
  <c r="AT19" i="1"/>
  <c r="AT20" i="1"/>
  <c r="AT21" i="1"/>
  <c r="AT22" i="1"/>
  <c r="AT23" i="1"/>
  <c r="AT24" i="1"/>
  <c r="AT25" i="1"/>
  <c r="AT27" i="1"/>
  <c r="AT28" i="1"/>
  <c r="AT29" i="1"/>
  <c r="AT30" i="1"/>
  <c r="AT31" i="1"/>
  <c r="AT32" i="1"/>
  <c r="AT33" i="1"/>
  <c r="AT34" i="1"/>
  <c r="AT35" i="1"/>
  <c r="AT36" i="1"/>
  <c r="AT37" i="1"/>
  <c r="AT38" i="1"/>
  <c r="AT39" i="1"/>
  <c r="AT40" i="1"/>
  <c r="AT41" i="1"/>
  <c r="AT42" i="1"/>
  <c r="AT43" i="1"/>
  <c r="AT44" i="1"/>
  <c r="AT45" i="1"/>
  <c r="AT48" i="1"/>
  <c r="AT49" i="1"/>
  <c r="AT51" i="1"/>
  <c r="AT52" i="1"/>
  <c r="AT53" i="1"/>
  <c r="AT54" i="1"/>
  <c r="AT55" i="1"/>
  <c r="AT56" i="1"/>
  <c r="AT57" i="1"/>
  <c r="AT58" i="1"/>
  <c r="AT59" i="1"/>
  <c r="AT60" i="1"/>
  <c r="AT61" i="1"/>
  <c r="AT62" i="1"/>
  <c r="AT63" i="1"/>
  <c r="AT64" i="1"/>
  <c r="AT65" i="1"/>
  <c r="AT66" i="1"/>
  <c r="AT67" i="1"/>
  <c r="AT68" i="1"/>
  <c r="AT69" i="1"/>
  <c r="AT71" i="1"/>
  <c r="AT72" i="1"/>
  <c r="AT73" i="1"/>
  <c r="AT75" i="1"/>
  <c r="AT76" i="1"/>
  <c r="AT77" i="1"/>
  <c r="AT78" i="1"/>
  <c r="AT79" i="1"/>
  <c r="AT80" i="1"/>
  <c r="AT81" i="1"/>
  <c r="AT82" i="1"/>
  <c r="AT83" i="1"/>
  <c r="AT84" i="1"/>
  <c r="AT85" i="1"/>
  <c r="AT86" i="1"/>
  <c r="AT87" i="1"/>
  <c r="AT88" i="1"/>
  <c r="AT89" i="1"/>
  <c r="AT90" i="1"/>
  <c r="AT91" i="1"/>
  <c r="AT92" i="1"/>
  <c r="AT93" i="1"/>
  <c r="AT94" i="1"/>
  <c r="AT95" i="1"/>
  <c r="AT96" i="1"/>
  <c r="AT97" i="1"/>
  <c r="AT98" i="1"/>
  <c r="AT100" i="1"/>
  <c r="AT101" i="1"/>
  <c r="AT102" i="1"/>
  <c r="AT103" i="1"/>
  <c r="AT104" i="1"/>
  <c r="AT105" i="1"/>
  <c r="AT106" i="1"/>
  <c r="AT107" i="1"/>
  <c r="AT108" i="1"/>
  <c r="AT109" i="1"/>
  <c r="AT110" i="1"/>
  <c r="AT111" i="1"/>
  <c r="AT112" i="1"/>
  <c r="AT113" i="1"/>
  <c r="AT114" i="1"/>
  <c r="AT115" i="1"/>
  <c r="AT116" i="1"/>
  <c r="AT117" i="1"/>
  <c r="AT118" i="1"/>
  <c r="AT119" i="1"/>
  <c r="AT120" i="1"/>
  <c r="AT122" i="1"/>
  <c r="AT123" i="1"/>
  <c r="AT124" i="1"/>
  <c r="AT125" i="1"/>
  <c r="AT126" i="1"/>
  <c r="AT127" i="1"/>
  <c r="AT128" i="1"/>
  <c r="AT129" i="1"/>
  <c r="AT130" i="1"/>
  <c r="AT131" i="1"/>
  <c r="AT132" i="1"/>
  <c r="AT133" i="1"/>
  <c r="AT134" i="1"/>
  <c r="AT135" i="1"/>
  <c r="AT136" i="1"/>
  <c r="AT137" i="1"/>
  <c r="AT138" i="1"/>
  <c r="AT139" i="1"/>
  <c r="AT140" i="1"/>
  <c r="AT141" i="1"/>
  <c r="AT142" i="1"/>
  <c r="AT143" i="1"/>
  <c r="AT144" i="1"/>
  <c r="AS3" i="1"/>
  <c r="AS4" i="1"/>
  <c r="AS5" i="1"/>
  <c r="AS6" i="1"/>
  <c r="AS7" i="1"/>
  <c r="AS8" i="1"/>
  <c r="AS9" i="1"/>
  <c r="AS10" i="1"/>
  <c r="AS11" i="1"/>
  <c r="AS12" i="1"/>
  <c r="AS13" i="1"/>
  <c r="AS14" i="1"/>
  <c r="AS16" i="1"/>
  <c r="AS17" i="1"/>
  <c r="AS18" i="1"/>
  <c r="AS19" i="1"/>
  <c r="AS20" i="1"/>
  <c r="AS21" i="1"/>
  <c r="AS22" i="1"/>
  <c r="AS23" i="1"/>
  <c r="AS24" i="1"/>
  <c r="AS25" i="1"/>
  <c r="AS27" i="1"/>
  <c r="AS28" i="1"/>
  <c r="AS29" i="1"/>
  <c r="AS30" i="1"/>
  <c r="AS32" i="1"/>
  <c r="AS33" i="1"/>
  <c r="AS34" i="1"/>
  <c r="AS35" i="1"/>
  <c r="AS36" i="1"/>
  <c r="AS37" i="1"/>
  <c r="AS38" i="1"/>
  <c r="AS39" i="1"/>
  <c r="AS40" i="1"/>
  <c r="AS41" i="1"/>
  <c r="AS42" i="1"/>
  <c r="AS43" i="1"/>
  <c r="AS44" i="1"/>
  <c r="AS45" i="1"/>
  <c r="AS48" i="1"/>
  <c r="AS49" i="1"/>
  <c r="AS51" i="1"/>
  <c r="AS52" i="1"/>
  <c r="AS53" i="1"/>
  <c r="AS54" i="1"/>
  <c r="AS55" i="1"/>
  <c r="AS56" i="1"/>
  <c r="AS57" i="1"/>
  <c r="AS58" i="1"/>
  <c r="AS59" i="1"/>
  <c r="AS60" i="1"/>
  <c r="AS61" i="1"/>
  <c r="AS62" i="1"/>
  <c r="AS64" i="1"/>
  <c r="AS65" i="1"/>
  <c r="AS66" i="1"/>
  <c r="AS67" i="1"/>
  <c r="AS68" i="1"/>
  <c r="AS69" i="1"/>
  <c r="AS71" i="1"/>
  <c r="AS72" i="1"/>
  <c r="AS73" i="1"/>
  <c r="AS75" i="1"/>
  <c r="AS77" i="1"/>
  <c r="AS78" i="1"/>
  <c r="AS79" i="1"/>
  <c r="AS80" i="1"/>
  <c r="AS81" i="1"/>
  <c r="AS82" i="1"/>
  <c r="AS83" i="1"/>
  <c r="AS84" i="1"/>
  <c r="AS85" i="1"/>
  <c r="AS86" i="1"/>
  <c r="AS87" i="1"/>
  <c r="AS88" i="1"/>
  <c r="AS89" i="1"/>
  <c r="AS90" i="1"/>
  <c r="AS91" i="1"/>
  <c r="AS92" i="1"/>
  <c r="AS93" i="1"/>
  <c r="AS94" i="1"/>
  <c r="AS96" i="1"/>
  <c r="AS97" i="1"/>
  <c r="AS98" i="1"/>
  <c r="AS100" i="1"/>
  <c r="AS101" i="1"/>
  <c r="AS102" i="1"/>
  <c r="AS103" i="1"/>
  <c r="AS104" i="1"/>
  <c r="AS105" i="1"/>
  <c r="AS106" i="1"/>
  <c r="AS107" i="1"/>
  <c r="AS108" i="1"/>
  <c r="AS109" i="1"/>
  <c r="AS110" i="1"/>
  <c r="AS111" i="1"/>
  <c r="AS112" i="1"/>
  <c r="AS113" i="1"/>
  <c r="AS114" i="1"/>
  <c r="AS115" i="1"/>
  <c r="AS116" i="1"/>
  <c r="AS117" i="1"/>
  <c r="AS118" i="1"/>
  <c r="AS119" i="1"/>
  <c r="AS120" i="1"/>
  <c r="AS122" i="1"/>
  <c r="AS123" i="1"/>
  <c r="AS124" i="1"/>
  <c r="AS125" i="1"/>
  <c r="AS126" i="1"/>
  <c r="AS127" i="1"/>
  <c r="AS128" i="1"/>
  <c r="AS129" i="1"/>
  <c r="AS130" i="1"/>
  <c r="AS131" i="1"/>
  <c r="AS132" i="1"/>
  <c r="AS133" i="1"/>
  <c r="AS134" i="1"/>
  <c r="AS135" i="1"/>
  <c r="AS136" i="1"/>
  <c r="AS137" i="1"/>
  <c r="AS138" i="1"/>
  <c r="AS139" i="1"/>
  <c r="AS140" i="1"/>
  <c r="AS141" i="1"/>
  <c r="AS142" i="1"/>
  <c r="AS143" i="1"/>
  <c r="AS144" i="1"/>
  <c r="AR3" i="1"/>
  <c r="AR4" i="1"/>
  <c r="AR5" i="1"/>
  <c r="AR6" i="1"/>
  <c r="AR7" i="1"/>
  <c r="AR8" i="1"/>
  <c r="AR9" i="1"/>
  <c r="AR10" i="1"/>
  <c r="AR11" i="1"/>
  <c r="AR12" i="1"/>
  <c r="AR13" i="1"/>
  <c r="AR14" i="1"/>
  <c r="AR16" i="1"/>
  <c r="AR17" i="1"/>
  <c r="AR18" i="1"/>
  <c r="AR19" i="1"/>
  <c r="AR20" i="1"/>
  <c r="AR21" i="1"/>
  <c r="AR22" i="1"/>
  <c r="AR23" i="1"/>
  <c r="AR25" i="1"/>
  <c r="AR27" i="1"/>
  <c r="AR28" i="1"/>
  <c r="AR29" i="1"/>
  <c r="AR30" i="1"/>
  <c r="AR32" i="1"/>
  <c r="AR33" i="1"/>
  <c r="AR35" i="1"/>
  <c r="AR38" i="1"/>
  <c r="AR39" i="1"/>
  <c r="AR40" i="1"/>
  <c r="AR41" i="1"/>
  <c r="AR43" i="1"/>
  <c r="AR44" i="1"/>
  <c r="AR45" i="1"/>
  <c r="AR48" i="1"/>
  <c r="AR49" i="1"/>
  <c r="AR51" i="1"/>
  <c r="AR52" i="1"/>
  <c r="AR53" i="1"/>
  <c r="AR54" i="1"/>
  <c r="AR55" i="1"/>
  <c r="AR56" i="1"/>
  <c r="AR57" i="1"/>
  <c r="AR58" i="1"/>
  <c r="AR59" i="1"/>
  <c r="AR60" i="1"/>
  <c r="AR61" i="1"/>
  <c r="AR62" i="1"/>
  <c r="AR64" i="1"/>
  <c r="AR65" i="1"/>
  <c r="AR66" i="1"/>
  <c r="AR67" i="1"/>
  <c r="AR68" i="1"/>
  <c r="AR69" i="1"/>
  <c r="AR71" i="1"/>
  <c r="AR72" i="1"/>
  <c r="AR73" i="1"/>
  <c r="AR75" i="1"/>
  <c r="AR77" i="1"/>
  <c r="AR78" i="1"/>
  <c r="AR79" i="1"/>
  <c r="AR80" i="1"/>
  <c r="AR81" i="1"/>
  <c r="AR82" i="1"/>
  <c r="AR83" i="1"/>
  <c r="AR84" i="1"/>
  <c r="AR85" i="1"/>
  <c r="AR86" i="1"/>
  <c r="AR87" i="1"/>
  <c r="AR88" i="1"/>
  <c r="AR89" i="1"/>
  <c r="AR90" i="1"/>
  <c r="AR91" i="1"/>
  <c r="AR92" i="1"/>
  <c r="AR93" i="1"/>
  <c r="AR94" i="1"/>
  <c r="AR96" i="1"/>
  <c r="AR98" i="1"/>
  <c r="AR100" i="1"/>
  <c r="AR101" i="1"/>
  <c r="AR102" i="1"/>
  <c r="AR103" i="1"/>
  <c r="AR104" i="1"/>
  <c r="AR105" i="1"/>
  <c r="AR106" i="1"/>
  <c r="AR107" i="1"/>
  <c r="AR108" i="1"/>
  <c r="AR109" i="1"/>
  <c r="AR110" i="1"/>
  <c r="AR111" i="1"/>
  <c r="AR112" i="1"/>
  <c r="AR113" i="1"/>
  <c r="AR114" i="1"/>
  <c r="AR115" i="1"/>
  <c r="AR116" i="1"/>
  <c r="AR117" i="1"/>
  <c r="AR118" i="1"/>
  <c r="AR119" i="1"/>
  <c r="AR120" i="1"/>
  <c r="AR122" i="1"/>
  <c r="AR123" i="1"/>
  <c r="AR124" i="1"/>
  <c r="AR125" i="1"/>
  <c r="AR126" i="1"/>
  <c r="AR127" i="1"/>
  <c r="AR128" i="1"/>
  <c r="AR129" i="1"/>
  <c r="AR130" i="1"/>
  <c r="AR131" i="1"/>
  <c r="AR132" i="1"/>
  <c r="AR133" i="1"/>
  <c r="AR134" i="1"/>
  <c r="AR135" i="1"/>
  <c r="AR136" i="1"/>
  <c r="AR137" i="1"/>
  <c r="AR138" i="1"/>
  <c r="AR140" i="1"/>
  <c r="AR141" i="1"/>
  <c r="AR142" i="1"/>
  <c r="AR143" i="1"/>
  <c r="AR144" i="1"/>
  <c r="M24" i="1"/>
  <c r="M25" i="1"/>
  <c r="AD3" i="1"/>
  <c r="AD4" i="1"/>
  <c r="AD5" i="1"/>
  <c r="AD6" i="1"/>
  <c r="AD7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8" i="1"/>
  <c r="AD49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4" i="1"/>
  <c r="AD65" i="1"/>
  <c r="AD66" i="1"/>
  <c r="AD67" i="1"/>
  <c r="AD68" i="1"/>
  <c r="AD69" i="1"/>
  <c r="AD71" i="1"/>
  <c r="AD72" i="1"/>
  <c r="AD73" i="1"/>
  <c r="AD75" i="1"/>
  <c r="AD76" i="1"/>
  <c r="AD77" i="1"/>
  <c r="AD78" i="1"/>
  <c r="AD79" i="1"/>
  <c r="AD80" i="1"/>
  <c r="AD81" i="1"/>
  <c r="AD82" i="1"/>
  <c r="AD83" i="1"/>
  <c r="AD84" i="1"/>
  <c r="AD85" i="1"/>
  <c r="AD86" i="1"/>
  <c r="AD87" i="1"/>
  <c r="AD88" i="1"/>
  <c r="AD89" i="1"/>
  <c r="AD90" i="1"/>
  <c r="AD91" i="1"/>
  <c r="AD92" i="1"/>
  <c r="AD93" i="1"/>
  <c r="AD94" i="1"/>
  <c r="AD95" i="1"/>
  <c r="AD96" i="1"/>
  <c r="AD97" i="1"/>
  <c r="AD98" i="1"/>
  <c r="AD100" i="1"/>
  <c r="AD101" i="1"/>
  <c r="AD102" i="1"/>
  <c r="AD103" i="1"/>
  <c r="AD104" i="1"/>
  <c r="AD105" i="1"/>
  <c r="AD106" i="1"/>
  <c r="AD107" i="1"/>
  <c r="AD108" i="1"/>
  <c r="AD109" i="1"/>
  <c r="AD110" i="1"/>
  <c r="AD111" i="1"/>
  <c r="AD112" i="1"/>
  <c r="AD113" i="1"/>
  <c r="AD114" i="1"/>
  <c r="AD115" i="1"/>
  <c r="AD116" i="1"/>
  <c r="AD117" i="1"/>
  <c r="AD118" i="1"/>
  <c r="AD119" i="1"/>
  <c r="AD120" i="1"/>
  <c r="AD122" i="1"/>
  <c r="AD123" i="1"/>
  <c r="AD124" i="1"/>
  <c r="AD125" i="1"/>
  <c r="AD126" i="1"/>
  <c r="AD127" i="1"/>
  <c r="AD128" i="1"/>
  <c r="AD129" i="1"/>
  <c r="AD130" i="1"/>
  <c r="AD131" i="1"/>
  <c r="AD132" i="1"/>
  <c r="AD133" i="1"/>
  <c r="AD134" i="1"/>
  <c r="AD135" i="1"/>
  <c r="AD136" i="1"/>
  <c r="AD137" i="1"/>
  <c r="AD138" i="1"/>
  <c r="AD139" i="1"/>
  <c r="AD140" i="1"/>
  <c r="AD141" i="1"/>
  <c r="AD142" i="1"/>
  <c r="AD143" i="1"/>
  <c r="AD144" i="1"/>
  <c r="AB3" i="1"/>
  <c r="AB4" i="1"/>
  <c r="AB5" i="1"/>
  <c r="AB6" i="1"/>
  <c r="AB7" i="1"/>
  <c r="AB8" i="1"/>
  <c r="AB9" i="1"/>
  <c r="AB10" i="1"/>
  <c r="AB11" i="1"/>
  <c r="AB12" i="1"/>
  <c r="AB13" i="1"/>
  <c r="AB14" i="1"/>
  <c r="AB16" i="1"/>
  <c r="AB17" i="1"/>
  <c r="AB18" i="1"/>
  <c r="AB19" i="1"/>
  <c r="AB20" i="1"/>
  <c r="AB21" i="1"/>
  <c r="AB22" i="1"/>
  <c r="AB23" i="1"/>
  <c r="AB25" i="1"/>
  <c r="AB27" i="1"/>
  <c r="AB28" i="1"/>
  <c r="AB29" i="1"/>
  <c r="AB30" i="1"/>
  <c r="AB32" i="1"/>
  <c r="AB33" i="1"/>
  <c r="AB35" i="1"/>
  <c r="AB38" i="1"/>
  <c r="AB39" i="1"/>
  <c r="AB40" i="1"/>
  <c r="AB41" i="1"/>
  <c r="AB43" i="1"/>
  <c r="AB44" i="1"/>
  <c r="AB45" i="1"/>
  <c r="AB48" i="1"/>
  <c r="AB49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4" i="1"/>
  <c r="AB65" i="1"/>
  <c r="AB66" i="1"/>
  <c r="AB67" i="1"/>
  <c r="AB68" i="1"/>
  <c r="AB69" i="1"/>
  <c r="AB71" i="1"/>
  <c r="AB72" i="1"/>
  <c r="AB73" i="1"/>
  <c r="AB75" i="1"/>
  <c r="AB77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6" i="1"/>
  <c r="AB98" i="1"/>
  <c r="AB100" i="1"/>
  <c r="AB101" i="1"/>
  <c r="AB102" i="1"/>
  <c r="AB103" i="1"/>
  <c r="AB104" i="1"/>
  <c r="AB105" i="1"/>
  <c r="AB106" i="1"/>
  <c r="AB107" i="1"/>
  <c r="AB108" i="1"/>
  <c r="AB109" i="1"/>
  <c r="AB110" i="1"/>
  <c r="AB111" i="1"/>
  <c r="AB112" i="1"/>
  <c r="AB113" i="1"/>
  <c r="AB114" i="1"/>
  <c r="AB115" i="1"/>
  <c r="AB116" i="1"/>
  <c r="AB117" i="1"/>
  <c r="AB118" i="1"/>
  <c r="AB119" i="1"/>
  <c r="AB120" i="1"/>
  <c r="AB122" i="1"/>
  <c r="AB123" i="1"/>
  <c r="AB124" i="1"/>
  <c r="AB125" i="1"/>
  <c r="AB126" i="1"/>
  <c r="AB127" i="1"/>
  <c r="AB128" i="1"/>
  <c r="AB129" i="1"/>
  <c r="AB130" i="1"/>
  <c r="AB131" i="1"/>
  <c r="AB132" i="1"/>
  <c r="AB133" i="1"/>
  <c r="AB134" i="1"/>
  <c r="AB135" i="1"/>
  <c r="AB136" i="1"/>
  <c r="AB137" i="1"/>
  <c r="AB138" i="1"/>
  <c r="AB140" i="1"/>
  <c r="AB141" i="1"/>
  <c r="AB142" i="1"/>
  <c r="AB143" i="1"/>
  <c r="AB144" i="1"/>
  <c r="AC3" i="1"/>
  <c r="AC4" i="1"/>
  <c r="AC5" i="1"/>
  <c r="AC6" i="1"/>
  <c r="AC7" i="1"/>
  <c r="AC8" i="1"/>
  <c r="AC9" i="1"/>
  <c r="AC10" i="1"/>
  <c r="AC11" i="1"/>
  <c r="AC12" i="1"/>
  <c r="AC13" i="1"/>
  <c r="AC14" i="1"/>
  <c r="AC16" i="1"/>
  <c r="AC17" i="1"/>
  <c r="AC18" i="1"/>
  <c r="AC19" i="1"/>
  <c r="AC20" i="1"/>
  <c r="AC21" i="1"/>
  <c r="AC22" i="1"/>
  <c r="AC23" i="1"/>
  <c r="AC24" i="1"/>
  <c r="AC25" i="1"/>
  <c r="AC27" i="1"/>
  <c r="AC28" i="1"/>
  <c r="AC29" i="1"/>
  <c r="AC30" i="1"/>
  <c r="AC32" i="1"/>
  <c r="AC33" i="1"/>
  <c r="AC34" i="1"/>
  <c r="AC35" i="1"/>
  <c r="AC36" i="1"/>
  <c r="AC37" i="1"/>
  <c r="AC38" i="1"/>
  <c r="AC39" i="1"/>
  <c r="AC40" i="1"/>
  <c r="AC41" i="1"/>
  <c r="AC42" i="1"/>
  <c r="AC43" i="1"/>
  <c r="AC44" i="1"/>
  <c r="AC45" i="1"/>
  <c r="AC48" i="1"/>
  <c r="AC49" i="1"/>
  <c r="AC51" i="1"/>
  <c r="AC52" i="1"/>
  <c r="AC53" i="1"/>
  <c r="AC54" i="1"/>
  <c r="AC55" i="1"/>
  <c r="AC56" i="1"/>
  <c r="AC57" i="1"/>
  <c r="AC58" i="1"/>
  <c r="AC59" i="1"/>
  <c r="AC60" i="1"/>
  <c r="AC61" i="1"/>
  <c r="AC62" i="1"/>
  <c r="AC64" i="1"/>
  <c r="AC65" i="1"/>
  <c r="AC66" i="1"/>
  <c r="AC67" i="1"/>
  <c r="AC68" i="1"/>
  <c r="AC69" i="1"/>
  <c r="AC71" i="1"/>
  <c r="AC72" i="1"/>
  <c r="AC73" i="1"/>
  <c r="AC75" i="1"/>
  <c r="AC77" i="1"/>
  <c r="AC78" i="1"/>
  <c r="AC79" i="1"/>
  <c r="AC80" i="1"/>
  <c r="AC81" i="1"/>
  <c r="AC82" i="1"/>
  <c r="AC83" i="1"/>
  <c r="AC84" i="1"/>
  <c r="AC85" i="1"/>
  <c r="AC86" i="1"/>
  <c r="AC87" i="1"/>
  <c r="AC88" i="1"/>
  <c r="AC89" i="1"/>
  <c r="AC90" i="1"/>
  <c r="AC91" i="1"/>
  <c r="AC92" i="1"/>
  <c r="AC93" i="1"/>
  <c r="AC94" i="1"/>
  <c r="AC96" i="1"/>
  <c r="AC97" i="1"/>
  <c r="AC98" i="1"/>
  <c r="AC100" i="1"/>
  <c r="AC101" i="1"/>
  <c r="AC102" i="1"/>
  <c r="AC103" i="1"/>
  <c r="AC104" i="1"/>
  <c r="AC105" i="1"/>
  <c r="AC106" i="1"/>
  <c r="AC107" i="1"/>
  <c r="AC108" i="1"/>
  <c r="AC109" i="1"/>
  <c r="AC110" i="1"/>
  <c r="AC111" i="1"/>
  <c r="AC112" i="1"/>
  <c r="AC113" i="1"/>
  <c r="AC114" i="1"/>
  <c r="AC115" i="1"/>
  <c r="AC116" i="1"/>
  <c r="AC117" i="1"/>
  <c r="AC118" i="1"/>
  <c r="AC119" i="1"/>
  <c r="AC120" i="1"/>
  <c r="AC122" i="1"/>
  <c r="AC123" i="1"/>
  <c r="AC124" i="1"/>
  <c r="AC125" i="1"/>
  <c r="AC126" i="1"/>
  <c r="AC127" i="1"/>
  <c r="AC128" i="1"/>
  <c r="AC129" i="1"/>
  <c r="AC130" i="1"/>
  <c r="AC131" i="1"/>
  <c r="AC132" i="1"/>
  <c r="AC133" i="1"/>
  <c r="AC134" i="1"/>
  <c r="AC135" i="1"/>
  <c r="AC136" i="1"/>
  <c r="AC137" i="1"/>
  <c r="AC138" i="1"/>
  <c r="AC139" i="1"/>
  <c r="AC140" i="1"/>
  <c r="AC141" i="1"/>
  <c r="AC142" i="1"/>
  <c r="AC143" i="1"/>
  <c r="AC144" i="1"/>
  <c r="L3" i="1"/>
  <c r="M3" i="1"/>
  <c r="N3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92" i="1"/>
  <c r="L29" i="1"/>
  <c r="M29" i="1"/>
  <c r="N29" i="1"/>
  <c r="L30" i="1"/>
  <c r="M30" i="1"/>
  <c r="N30" i="1"/>
  <c r="N31" i="1"/>
  <c r="L32" i="1"/>
  <c r="M32" i="1"/>
  <c r="N32" i="1"/>
  <c r="L33" i="1"/>
  <c r="M33" i="1"/>
  <c r="N33" i="1"/>
  <c r="M34" i="1"/>
  <c r="N34" i="1"/>
  <c r="L35" i="1"/>
  <c r="M35" i="1"/>
  <c r="N35" i="1"/>
  <c r="M36" i="1"/>
  <c r="N36" i="1"/>
  <c r="M37" i="1"/>
  <c r="N37" i="1"/>
  <c r="L38" i="1"/>
  <c r="M38" i="1"/>
  <c r="N38" i="1"/>
  <c r="L39" i="1"/>
  <c r="M39" i="1"/>
  <c r="N39" i="1"/>
  <c r="L40" i="1"/>
  <c r="M40" i="1"/>
  <c r="N40" i="1"/>
  <c r="L41" i="1"/>
  <c r="M41" i="1"/>
  <c r="N41" i="1"/>
  <c r="M42" i="1"/>
  <c r="N42" i="1"/>
  <c r="L43" i="1"/>
  <c r="M43" i="1"/>
  <c r="N43" i="1"/>
  <c r="L44" i="1"/>
  <c r="M44" i="1"/>
  <c r="N44" i="1"/>
  <c r="L45" i="1"/>
  <c r="M45" i="1"/>
  <c r="N45" i="1"/>
  <c r="L48" i="1"/>
  <c r="M48" i="1"/>
  <c r="N48" i="1"/>
  <c r="L49" i="1"/>
  <c r="M49" i="1"/>
  <c r="N49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1" i="1"/>
  <c r="N72" i="1"/>
  <c r="N73" i="1"/>
  <c r="M75" i="1"/>
  <c r="N75" i="1"/>
  <c r="N76" i="1"/>
  <c r="M77" i="1"/>
  <c r="N77" i="1"/>
  <c r="M78" i="1"/>
  <c r="N78" i="1"/>
  <c r="M79" i="1"/>
  <c r="N79" i="1"/>
  <c r="L75" i="1"/>
  <c r="L77" i="1"/>
  <c r="L78" i="1"/>
  <c r="CH3" i="1" l="1"/>
  <c r="CH4" i="1"/>
  <c r="CH5" i="1"/>
  <c r="CH6" i="1"/>
  <c r="CH7" i="1"/>
  <c r="CH8" i="1"/>
  <c r="CH9" i="1"/>
  <c r="CH10" i="1"/>
  <c r="CH11" i="1"/>
  <c r="CH12" i="1"/>
  <c r="CH13" i="1"/>
  <c r="CH14" i="1"/>
  <c r="CH15" i="1"/>
  <c r="CH16" i="1"/>
  <c r="CH17" i="1"/>
  <c r="CH18" i="1"/>
  <c r="CH19" i="1"/>
  <c r="CH21" i="1"/>
  <c r="CH22" i="1"/>
  <c r="CH23" i="1"/>
  <c r="CH27" i="1"/>
  <c r="CH28" i="1"/>
  <c r="CH29" i="1"/>
  <c r="CH30" i="1"/>
  <c r="CH31" i="1"/>
  <c r="CH32" i="1"/>
  <c r="CH33" i="1"/>
  <c r="CH34" i="1"/>
  <c r="CH35" i="1"/>
  <c r="CH36" i="1"/>
  <c r="CH37" i="1"/>
  <c r="CH38" i="1"/>
  <c r="CH39" i="1"/>
  <c r="CH40" i="1"/>
  <c r="CH41" i="1"/>
  <c r="CH46" i="1"/>
  <c r="CH47" i="1"/>
  <c r="CH48" i="1"/>
  <c r="CH49" i="1"/>
  <c r="CH51" i="1"/>
  <c r="CH52" i="1"/>
  <c r="CH53" i="1"/>
  <c r="CH54" i="1"/>
  <c r="CH55" i="1"/>
  <c r="CH56" i="1"/>
  <c r="CH57" i="1"/>
  <c r="CH58" i="1"/>
  <c r="CH59" i="1"/>
  <c r="CH60" i="1"/>
  <c r="CH61" i="1"/>
  <c r="CH62" i="1"/>
  <c r="CH63" i="1"/>
  <c r="CH64" i="1"/>
  <c r="CH65" i="1"/>
  <c r="CH66" i="1"/>
  <c r="CH67" i="1"/>
  <c r="CH69" i="1"/>
  <c r="CH70" i="1"/>
  <c r="CH71" i="1"/>
  <c r="CH72" i="1"/>
  <c r="CH73" i="1"/>
  <c r="CH75" i="1"/>
  <c r="CH76" i="1"/>
  <c r="CH77" i="1"/>
  <c r="CH78" i="1"/>
  <c r="CH80" i="1"/>
  <c r="CH81" i="1"/>
  <c r="CH82" i="1"/>
  <c r="CH83" i="1"/>
  <c r="CH88" i="1"/>
  <c r="CH89" i="1"/>
  <c r="CH90" i="1"/>
  <c r="CH91" i="1"/>
  <c r="CH92" i="1"/>
  <c r="CH93" i="1"/>
  <c r="CH94" i="1"/>
  <c r="CH95" i="1"/>
  <c r="CH96" i="1"/>
  <c r="CH97" i="1"/>
  <c r="CH100" i="1"/>
  <c r="CH101" i="1"/>
  <c r="CH102" i="1"/>
  <c r="CJ102" i="1"/>
  <c r="CH103" i="1"/>
  <c r="CH104" i="1"/>
  <c r="CH105" i="1"/>
  <c r="CH106" i="1"/>
  <c r="CH109" i="1"/>
  <c r="CJ109" i="1"/>
  <c r="CH110" i="1"/>
  <c r="CH111" i="1"/>
  <c r="CH113" i="1"/>
  <c r="CH114" i="1"/>
  <c r="CH116" i="1"/>
  <c r="CH117" i="1"/>
  <c r="CH118" i="1"/>
  <c r="CH119" i="1"/>
  <c r="CH120" i="1"/>
  <c r="CH123" i="1"/>
  <c r="CH124" i="1"/>
  <c r="CH125" i="1"/>
  <c r="CH126" i="1"/>
  <c r="CJ126" i="1"/>
  <c r="CK126" i="1" s="1"/>
  <c r="CL126" i="1" s="1"/>
  <c r="CH127" i="1"/>
  <c r="CH128" i="1"/>
  <c r="CH130" i="1"/>
  <c r="CH131" i="1"/>
  <c r="CH132" i="1"/>
  <c r="CH133" i="1"/>
  <c r="CH134" i="1"/>
  <c r="CH135" i="1"/>
  <c r="CH136" i="1"/>
  <c r="CH137" i="1"/>
  <c r="CH138" i="1"/>
  <c r="CH139" i="1"/>
  <c r="CH140" i="1"/>
  <c r="CH141" i="1"/>
  <c r="CH143" i="1"/>
  <c r="CH144" i="1"/>
  <c r="CH152" i="1"/>
  <c r="CH153" i="1"/>
  <c r="CH154" i="1"/>
  <c r="CH155" i="1"/>
  <c r="CH156" i="1"/>
  <c r="CH157" i="1"/>
  <c r="CH158" i="1"/>
  <c r="CO152" i="1"/>
  <c r="CO153" i="1"/>
  <c r="CO154" i="1"/>
  <c r="CO155" i="1"/>
  <c r="CO156" i="1"/>
  <c r="CO157" i="1"/>
  <c r="CO158" i="1"/>
  <c r="CH159" i="1"/>
  <c r="CH160" i="1"/>
  <c r="CH161" i="1"/>
  <c r="CO159" i="1"/>
  <c r="CO160" i="1"/>
  <c r="CO161" i="1"/>
  <c r="CH162" i="1"/>
  <c r="CH163" i="1"/>
  <c r="CO162" i="1"/>
  <c r="CO163" i="1"/>
  <c r="CC164" i="1"/>
  <c r="CD164" i="1" s="1"/>
  <c r="CE164" i="1" s="1"/>
  <c r="CH164" i="1"/>
  <c r="CJ164" i="1"/>
  <c r="CJ133" i="1" s="1"/>
  <c r="CO164" i="1"/>
  <c r="CQ164" i="1"/>
  <c r="CH165" i="1"/>
  <c r="CH166" i="1"/>
  <c r="CH167" i="1"/>
  <c r="CH168" i="1"/>
  <c r="CH169" i="1"/>
  <c r="CH170" i="1"/>
  <c r="CH171" i="1"/>
  <c r="CH172" i="1"/>
  <c r="CH173" i="1"/>
  <c r="CH174" i="1"/>
  <c r="CH175" i="1"/>
  <c r="CH176" i="1"/>
  <c r="CH177" i="1"/>
  <c r="CH178" i="1"/>
  <c r="CH179" i="1"/>
  <c r="CH180" i="1"/>
  <c r="CH181" i="1"/>
  <c r="CH182" i="1"/>
  <c r="CH183" i="1"/>
  <c r="CH184" i="1"/>
  <c r="CH185" i="1"/>
  <c r="CH186" i="1"/>
  <c r="CH187" i="1"/>
  <c r="CO165" i="1"/>
  <c r="CO166" i="1"/>
  <c r="CO167" i="1"/>
  <c r="CO168" i="1"/>
  <c r="CO169" i="1"/>
  <c r="CO170" i="1"/>
  <c r="CO171" i="1"/>
  <c r="CO172" i="1"/>
  <c r="CO173" i="1"/>
  <c r="CO174" i="1"/>
  <c r="CO175" i="1"/>
  <c r="CO176" i="1"/>
  <c r="CO177" i="1"/>
  <c r="CO178" i="1"/>
  <c r="CO179" i="1"/>
  <c r="CO180" i="1"/>
  <c r="CO181" i="1"/>
  <c r="CO182" i="1"/>
  <c r="CO183" i="1"/>
  <c r="CO184" i="1"/>
  <c r="CO185" i="1"/>
  <c r="CO186" i="1"/>
  <c r="CO187" i="1"/>
  <c r="CA152" i="1"/>
  <c r="CA153" i="1"/>
  <c r="CA154" i="1"/>
  <c r="CA155" i="1"/>
  <c r="CA156" i="1"/>
  <c r="CA157" i="1"/>
  <c r="CA158" i="1"/>
  <c r="CA159" i="1"/>
  <c r="CA160" i="1"/>
  <c r="CA161" i="1"/>
  <c r="CA162" i="1"/>
  <c r="CA163" i="1"/>
  <c r="CA164" i="1"/>
  <c r="CA165" i="1"/>
  <c r="CA166" i="1"/>
  <c r="CA167" i="1"/>
  <c r="CA168" i="1"/>
  <c r="CA169" i="1"/>
  <c r="CA170" i="1"/>
  <c r="CA171" i="1"/>
  <c r="CA172" i="1"/>
  <c r="CA173" i="1"/>
  <c r="CA174" i="1"/>
  <c r="CA175" i="1"/>
  <c r="CA176" i="1"/>
  <c r="CA177" i="1"/>
  <c r="CA178" i="1"/>
  <c r="CA179" i="1"/>
  <c r="CA180" i="1"/>
  <c r="CA181" i="1"/>
  <c r="CA182" i="1"/>
  <c r="CA183" i="1"/>
  <c r="CA184" i="1"/>
  <c r="CA185" i="1"/>
  <c r="CA186" i="1"/>
  <c r="CA187" i="1"/>
  <c r="CA191" i="1"/>
  <c r="CA192" i="1"/>
  <c r="CA193" i="1"/>
  <c r="CH191" i="1"/>
  <c r="CO191" i="1"/>
  <c r="CH192" i="1"/>
  <c r="CH193" i="1"/>
  <c r="CO192" i="1"/>
  <c r="CO193" i="1"/>
  <c r="CA195" i="1"/>
  <c r="CA196" i="1"/>
  <c r="CA197" i="1"/>
  <c r="CH195" i="1"/>
  <c r="CH196" i="1"/>
  <c r="CH197" i="1"/>
  <c r="CO195" i="1"/>
  <c r="CO196" i="1"/>
  <c r="CO197" i="1"/>
  <c r="CA199" i="1"/>
  <c r="CH199" i="1"/>
  <c r="CO199" i="1"/>
  <c r="CA201" i="1"/>
  <c r="CH201" i="1"/>
  <c r="CO201" i="1"/>
  <c r="CA204" i="1"/>
  <c r="CA205" i="1"/>
  <c r="CA206" i="1"/>
  <c r="CA207" i="1"/>
  <c r="CA208" i="1"/>
  <c r="CA209" i="1"/>
  <c r="CA210" i="1"/>
  <c r="CA211" i="1"/>
  <c r="CA212" i="1"/>
  <c r="CH204" i="1"/>
  <c r="CH205" i="1"/>
  <c r="CH206" i="1"/>
  <c r="CH207" i="1"/>
  <c r="CH208" i="1"/>
  <c r="CH209" i="1"/>
  <c r="CH210" i="1"/>
  <c r="CH211" i="1"/>
  <c r="CH212" i="1"/>
  <c r="CO204" i="1"/>
  <c r="CO205" i="1"/>
  <c r="CO206" i="1"/>
  <c r="CO207" i="1"/>
  <c r="CO208" i="1"/>
  <c r="CO209" i="1"/>
  <c r="CO210" i="1"/>
  <c r="CO211" i="1"/>
  <c r="CO212" i="1"/>
  <c r="CA214" i="1"/>
  <c r="CA215" i="1"/>
  <c r="CA216" i="1"/>
  <c r="CA217" i="1"/>
  <c r="CA218" i="1"/>
  <c r="CA219" i="1"/>
  <c r="CA220" i="1"/>
  <c r="CA221" i="1"/>
  <c r="CA222" i="1"/>
  <c r="CH214" i="1"/>
  <c r="CH215" i="1"/>
  <c r="CH216" i="1"/>
  <c r="CH217" i="1"/>
  <c r="CH218" i="1"/>
  <c r="CH219" i="1"/>
  <c r="CH220" i="1"/>
  <c r="CH221" i="1"/>
  <c r="CH222" i="1"/>
  <c r="CO214" i="1"/>
  <c r="CO215" i="1"/>
  <c r="CO216" i="1"/>
  <c r="CO217" i="1"/>
  <c r="CO218" i="1"/>
  <c r="CO219" i="1"/>
  <c r="CO220" i="1"/>
  <c r="CO221" i="1"/>
  <c r="CO222" i="1"/>
  <c r="CA224" i="1"/>
  <c r="CA225" i="1"/>
  <c r="CA226" i="1"/>
  <c r="CH224" i="1"/>
  <c r="CH225" i="1"/>
  <c r="CH226" i="1"/>
  <c r="CO224" i="1"/>
  <c r="CO225" i="1"/>
  <c r="CO226" i="1"/>
  <c r="CC226" i="1"/>
  <c r="CD226" i="1" s="1"/>
  <c r="CE226" i="1" s="1"/>
  <c r="CJ226" i="1"/>
  <c r="CK226" i="1" s="1"/>
  <c r="CL226" i="1" s="1"/>
  <c r="CQ226" i="1"/>
  <c r="CR226" i="1" s="1"/>
  <c r="CS226" i="1" s="1"/>
  <c r="CA229" i="1"/>
  <c r="CA230" i="1"/>
  <c r="CH229" i="1"/>
  <c r="CH230" i="1"/>
  <c r="CO229" i="1"/>
  <c r="CO230" i="1"/>
  <c r="M16" i="1"/>
  <c r="M17" i="1"/>
  <c r="L20" i="1"/>
  <c r="M20" i="1"/>
  <c r="N20" i="1"/>
  <c r="L16" i="1"/>
  <c r="L17" i="1"/>
  <c r="E146" i="1"/>
  <c r="F146" i="1"/>
  <c r="H146" i="1"/>
  <c r="I146" i="1"/>
  <c r="J146" i="1"/>
  <c r="X146" i="1"/>
  <c r="Y146" i="1"/>
  <c r="Z146" i="1"/>
  <c r="AN146" i="1"/>
  <c r="AO146" i="1"/>
  <c r="AP146" i="1"/>
  <c r="BD146" i="1"/>
  <c r="BE146" i="1"/>
  <c r="BF146" i="1"/>
  <c r="CK164" i="1" l="1"/>
  <c r="CL164" i="1" s="1"/>
  <c r="CJ58" i="1"/>
  <c r="CK102" i="1"/>
  <c r="CL102" i="1" s="1"/>
  <c r="CJ110" i="1"/>
  <c r="CK109" i="1"/>
  <c r="CL109" i="1" s="1"/>
  <c r="CQ159" i="1"/>
  <c r="CJ134" i="1"/>
  <c r="CK133" i="1"/>
  <c r="CL133" i="1" s="1"/>
  <c r="CR164" i="1"/>
  <c r="CS164" i="1" s="1"/>
  <c r="A123" i="1"/>
  <c r="G123" i="1" s="1"/>
  <c r="K123" i="1" l="1"/>
  <c r="O123" i="1" s="1"/>
  <c r="AA123" i="1"/>
  <c r="AE123" i="1" s="1"/>
  <c r="BG123" i="1"/>
  <c r="BK123" i="1" s="1"/>
  <c r="AQ123" i="1"/>
  <c r="AU123" i="1" s="1"/>
  <c r="CK134" i="1"/>
  <c r="CL134" i="1" s="1"/>
  <c r="CJ135" i="1"/>
  <c r="CJ159" i="1"/>
  <c r="CK58" i="1"/>
  <c r="CL58" i="1" s="1"/>
  <c r="CJ103" i="1"/>
  <c r="CK110" i="1"/>
  <c r="CL110" i="1" s="1"/>
  <c r="CJ111" i="1"/>
  <c r="CQ160" i="1"/>
  <c r="CQ161" i="1"/>
  <c r="A29" i="1"/>
  <c r="G29" i="1" s="1"/>
  <c r="A30" i="1"/>
  <c r="G30" i="1" s="1"/>
  <c r="A31" i="1"/>
  <c r="G31" i="1" s="1"/>
  <c r="A32" i="1"/>
  <c r="G32" i="1" s="1"/>
  <c r="A33" i="1"/>
  <c r="G33" i="1" s="1"/>
  <c r="A34" i="1"/>
  <c r="G34" i="1" s="1"/>
  <c r="A35" i="1"/>
  <c r="G35" i="1" s="1"/>
  <c r="A36" i="1"/>
  <c r="G36" i="1" s="1"/>
  <c r="A37" i="1"/>
  <c r="G37" i="1" s="1"/>
  <c r="A38" i="1"/>
  <c r="G38" i="1" s="1"/>
  <c r="A39" i="1"/>
  <c r="G39" i="1" s="1"/>
  <c r="A40" i="1"/>
  <c r="G40" i="1" s="1"/>
  <c r="A41" i="1"/>
  <c r="G41" i="1" s="1"/>
  <c r="A42" i="1"/>
  <c r="G42" i="1" s="1"/>
  <c r="A43" i="1"/>
  <c r="G43" i="1" s="1"/>
  <c r="A44" i="1"/>
  <c r="G44" i="1" s="1"/>
  <c r="A45" i="1"/>
  <c r="G45" i="1" s="1"/>
  <c r="A46" i="1"/>
  <c r="G46" i="1" s="1"/>
  <c r="A47" i="1"/>
  <c r="G47" i="1" s="1"/>
  <c r="A48" i="1"/>
  <c r="G48" i="1" s="1"/>
  <c r="A49" i="1"/>
  <c r="G49" i="1" s="1"/>
  <c r="A51" i="1"/>
  <c r="G51" i="1" s="1"/>
  <c r="A52" i="1"/>
  <c r="G52" i="1" s="1"/>
  <c r="A53" i="1"/>
  <c r="G53" i="1" s="1"/>
  <c r="A54" i="1"/>
  <c r="G54" i="1" s="1"/>
  <c r="A55" i="1"/>
  <c r="G55" i="1" s="1"/>
  <c r="A56" i="1"/>
  <c r="G56" i="1" s="1"/>
  <c r="A57" i="1"/>
  <c r="G57" i="1" s="1"/>
  <c r="A58" i="1"/>
  <c r="G58" i="1" s="1"/>
  <c r="A59" i="1"/>
  <c r="G59" i="1" s="1"/>
  <c r="A60" i="1"/>
  <c r="G60" i="1" s="1"/>
  <c r="A61" i="1"/>
  <c r="G61" i="1" s="1"/>
  <c r="A62" i="1"/>
  <c r="G62" i="1" s="1"/>
  <c r="A63" i="1"/>
  <c r="G63" i="1" s="1"/>
  <c r="A64" i="1"/>
  <c r="G64" i="1" s="1"/>
  <c r="A65" i="1"/>
  <c r="G65" i="1" s="1"/>
  <c r="A66" i="1"/>
  <c r="G66" i="1" s="1"/>
  <c r="A67" i="1"/>
  <c r="G67" i="1" s="1"/>
  <c r="A68" i="1"/>
  <c r="G68" i="1" s="1"/>
  <c r="A69" i="1"/>
  <c r="G69" i="1" s="1"/>
  <c r="A70" i="1"/>
  <c r="G70" i="1" s="1"/>
  <c r="A71" i="1"/>
  <c r="G71" i="1" s="1"/>
  <c r="A72" i="1"/>
  <c r="G72" i="1" s="1"/>
  <c r="A73" i="1"/>
  <c r="G73" i="1" s="1"/>
  <c r="A75" i="1"/>
  <c r="G75" i="1" s="1"/>
  <c r="A76" i="1"/>
  <c r="G76" i="1" s="1"/>
  <c r="A77" i="1"/>
  <c r="G77" i="1" s="1"/>
  <c r="A78" i="1"/>
  <c r="G78" i="1" s="1"/>
  <c r="A79" i="1"/>
  <c r="G79" i="1" s="1"/>
  <c r="A80" i="1"/>
  <c r="G80" i="1" s="1"/>
  <c r="A81" i="1"/>
  <c r="G81" i="1" s="1"/>
  <c r="A82" i="1"/>
  <c r="G82" i="1" s="1"/>
  <c r="A83" i="1"/>
  <c r="G83" i="1" s="1"/>
  <c r="A84" i="1"/>
  <c r="G84" i="1" s="1"/>
  <c r="A85" i="1"/>
  <c r="G85" i="1" s="1"/>
  <c r="A86" i="1"/>
  <c r="G86" i="1" s="1"/>
  <c r="A87" i="1"/>
  <c r="G87" i="1" s="1"/>
  <c r="A88" i="1"/>
  <c r="G88" i="1" s="1"/>
  <c r="A89" i="1"/>
  <c r="G89" i="1" s="1"/>
  <c r="A90" i="1"/>
  <c r="G90" i="1" s="1"/>
  <c r="A91" i="1"/>
  <c r="G91" i="1" s="1"/>
  <c r="A92" i="1"/>
  <c r="G92" i="1" s="1"/>
  <c r="A93" i="1"/>
  <c r="G93" i="1" s="1"/>
  <c r="A94" i="1"/>
  <c r="G94" i="1" s="1"/>
  <c r="A95" i="1"/>
  <c r="G95" i="1" s="1"/>
  <c r="A96" i="1"/>
  <c r="G96" i="1" s="1"/>
  <c r="A97" i="1"/>
  <c r="G97" i="1" s="1"/>
  <c r="A98" i="1"/>
  <c r="G98" i="1" s="1"/>
  <c r="A100" i="1"/>
  <c r="G100" i="1" s="1"/>
  <c r="A101" i="1"/>
  <c r="G101" i="1" s="1"/>
  <c r="A102" i="1"/>
  <c r="G102" i="1" s="1"/>
  <c r="A103" i="1"/>
  <c r="G103" i="1" s="1"/>
  <c r="A104" i="1"/>
  <c r="G104" i="1" s="1"/>
  <c r="A105" i="1"/>
  <c r="G105" i="1" s="1"/>
  <c r="A106" i="1"/>
  <c r="G106" i="1" s="1"/>
  <c r="A107" i="1"/>
  <c r="G107" i="1" s="1"/>
  <c r="A108" i="1"/>
  <c r="G108" i="1" s="1"/>
  <c r="A109" i="1"/>
  <c r="G109" i="1" s="1"/>
  <c r="A110" i="1"/>
  <c r="G110" i="1" s="1"/>
  <c r="A111" i="1"/>
  <c r="G111" i="1" s="1"/>
  <c r="A112" i="1"/>
  <c r="G112" i="1" s="1"/>
  <c r="A113" i="1"/>
  <c r="G113" i="1" s="1"/>
  <c r="A114" i="1"/>
  <c r="G114" i="1" s="1"/>
  <c r="A115" i="1"/>
  <c r="G115" i="1" s="1"/>
  <c r="A116" i="1"/>
  <c r="G116" i="1" s="1"/>
  <c r="A117" i="1"/>
  <c r="G117" i="1" s="1"/>
  <c r="A118" i="1"/>
  <c r="G118" i="1" s="1"/>
  <c r="A119" i="1"/>
  <c r="G119" i="1" s="1"/>
  <c r="A120" i="1"/>
  <c r="G120" i="1" s="1"/>
  <c r="A122" i="1"/>
  <c r="G122" i="1" s="1"/>
  <c r="A124" i="1"/>
  <c r="G124" i="1" s="1"/>
  <c r="A125" i="1"/>
  <c r="G125" i="1" s="1"/>
  <c r="A126" i="1"/>
  <c r="G126" i="1" s="1"/>
  <c r="A127" i="1"/>
  <c r="G127" i="1" s="1"/>
  <c r="A128" i="1"/>
  <c r="G128" i="1" s="1"/>
  <c r="A129" i="1"/>
  <c r="G129" i="1" s="1"/>
  <c r="A130" i="1"/>
  <c r="G130" i="1" s="1"/>
  <c r="A131" i="1"/>
  <c r="G131" i="1" s="1"/>
  <c r="A132" i="1"/>
  <c r="G132" i="1" s="1"/>
  <c r="A133" i="1"/>
  <c r="G133" i="1" s="1"/>
  <c r="A134" i="1"/>
  <c r="G134" i="1" s="1"/>
  <c r="A135" i="1"/>
  <c r="G135" i="1" s="1"/>
  <c r="A136" i="1"/>
  <c r="G136" i="1" s="1"/>
  <c r="A137" i="1"/>
  <c r="G137" i="1" s="1"/>
  <c r="A138" i="1"/>
  <c r="G138" i="1" s="1"/>
  <c r="A139" i="1"/>
  <c r="G139" i="1" s="1"/>
  <c r="A140" i="1"/>
  <c r="G140" i="1" s="1"/>
  <c r="A141" i="1"/>
  <c r="G141" i="1" s="1"/>
  <c r="A142" i="1"/>
  <c r="G142" i="1" s="1"/>
  <c r="A143" i="1"/>
  <c r="G143" i="1" s="1"/>
  <c r="A144" i="1"/>
  <c r="G144" i="1" s="1"/>
  <c r="A4" i="1"/>
  <c r="G4" i="1" s="1"/>
  <c r="A5" i="1"/>
  <c r="G5" i="1" s="1"/>
  <c r="A6" i="1"/>
  <c r="G6" i="1" s="1"/>
  <c r="A7" i="1"/>
  <c r="G7" i="1" s="1"/>
  <c r="A8" i="1"/>
  <c r="G8" i="1" s="1"/>
  <c r="A9" i="1"/>
  <c r="G9" i="1" s="1"/>
  <c r="A10" i="1"/>
  <c r="G10" i="1" s="1"/>
  <c r="A11" i="1"/>
  <c r="G11" i="1" s="1"/>
  <c r="A12" i="1"/>
  <c r="G12" i="1" s="1"/>
  <c r="A13" i="1"/>
  <c r="G13" i="1" s="1"/>
  <c r="A14" i="1"/>
  <c r="G14" i="1" s="1"/>
  <c r="A15" i="1"/>
  <c r="G15" i="1" s="1"/>
  <c r="A16" i="1"/>
  <c r="G16" i="1" s="1"/>
  <c r="A17" i="1"/>
  <c r="G17" i="1" s="1"/>
  <c r="A18" i="1"/>
  <c r="G18" i="1" s="1"/>
  <c r="A19" i="1"/>
  <c r="G19" i="1" s="1"/>
  <c r="A20" i="1"/>
  <c r="G20" i="1" s="1"/>
  <c r="A21" i="1"/>
  <c r="G21" i="1" s="1"/>
  <c r="A22" i="1"/>
  <c r="G22" i="1" s="1"/>
  <c r="A23" i="1"/>
  <c r="G23" i="1" s="1"/>
  <c r="A24" i="1"/>
  <c r="G24" i="1" s="1"/>
  <c r="A25" i="1"/>
  <c r="G25" i="1" s="1"/>
  <c r="A27" i="1"/>
  <c r="G27" i="1" s="1"/>
  <c r="A28" i="1"/>
  <c r="G28" i="1" s="1"/>
  <c r="A3" i="1"/>
  <c r="G3" i="1" s="1"/>
  <c r="G146" i="1" l="1"/>
  <c r="K3" i="1"/>
  <c r="AQ3" i="1"/>
  <c r="AU3" i="1" s="1"/>
  <c r="AA3" i="1"/>
  <c r="AE3" i="1" s="1"/>
  <c r="BG3" i="1"/>
  <c r="BK3" i="1" s="1"/>
  <c r="K22" i="1"/>
  <c r="O22" i="1" s="1"/>
  <c r="BG22" i="1"/>
  <c r="BK22" i="1" s="1"/>
  <c r="AA22" i="1"/>
  <c r="AE22" i="1" s="1"/>
  <c r="AQ22" i="1"/>
  <c r="AU22" i="1" s="1"/>
  <c r="K14" i="1"/>
  <c r="O14" i="1" s="1"/>
  <c r="BG14" i="1"/>
  <c r="BK14" i="1" s="1"/>
  <c r="AA14" i="1"/>
  <c r="AE14" i="1" s="1"/>
  <c r="AQ14" i="1"/>
  <c r="AU14" i="1" s="1"/>
  <c r="K24" i="1"/>
  <c r="O24" i="1" s="1"/>
  <c r="AQ24" i="1"/>
  <c r="AU24" i="1" s="1"/>
  <c r="AA24" i="1"/>
  <c r="AE24" i="1" s="1"/>
  <c r="BG24" i="1"/>
  <c r="BK24" i="1" s="1"/>
  <c r="K20" i="1"/>
  <c r="O20" i="1" s="1"/>
  <c r="AQ20" i="1"/>
  <c r="AU20" i="1" s="1"/>
  <c r="AA20" i="1"/>
  <c r="AE20" i="1" s="1"/>
  <c r="BG20" i="1"/>
  <c r="BK20" i="1" s="1"/>
  <c r="K16" i="1"/>
  <c r="O16" i="1" s="1"/>
  <c r="AQ16" i="1"/>
  <c r="AU16" i="1" s="1"/>
  <c r="AA16" i="1"/>
  <c r="AE16" i="1" s="1"/>
  <c r="BG16" i="1"/>
  <c r="BK16" i="1" s="1"/>
  <c r="K12" i="1"/>
  <c r="O12" i="1" s="1"/>
  <c r="AQ12" i="1"/>
  <c r="AU12" i="1" s="1"/>
  <c r="AA12" i="1"/>
  <c r="AE12" i="1" s="1"/>
  <c r="BG12" i="1"/>
  <c r="BK12" i="1" s="1"/>
  <c r="K8" i="1"/>
  <c r="O8" i="1" s="1"/>
  <c r="AQ8" i="1"/>
  <c r="AU8" i="1" s="1"/>
  <c r="AA8" i="1"/>
  <c r="AE8" i="1" s="1"/>
  <c r="BG8" i="1"/>
  <c r="BK8" i="1" s="1"/>
  <c r="K4" i="1"/>
  <c r="O4" i="1" s="1"/>
  <c r="AQ4" i="1"/>
  <c r="AU4" i="1" s="1"/>
  <c r="AA4" i="1"/>
  <c r="AE4" i="1" s="1"/>
  <c r="BG4" i="1"/>
  <c r="BK4" i="1" s="1"/>
  <c r="K141" i="1"/>
  <c r="O141" i="1" s="1"/>
  <c r="AQ141" i="1"/>
  <c r="AU141" i="1" s="1"/>
  <c r="AA141" i="1"/>
  <c r="AE141" i="1" s="1"/>
  <c r="BG141" i="1"/>
  <c r="BK141" i="1" s="1"/>
  <c r="K137" i="1"/>
  <c r="O137" i="1" s="1"/>
  <c r="AQ137" i="1"/>
  <c r="AU137" i="1" s="1"/>
  <c r="BG137" i="1"/>
  <c r="BK137" i="1" s="1"/>
  <c r="AA137" i="1"/>
  <c r="AE137" i="1" s="1"/>
  <c r="K133" i="1"/>
  <c r="O133" i="1" s="1"/>
  <c r="AQ133" i="1"/>
  <c r="AU133" i="1" s="1"/>
  <c r="BG133" i="1"/>
  <c r="BK133" i="1" s="1"/>
  <c r="AA133" i="1"/>
  <c r="AE133" i="1" s="1"/>
  <c r="K129" i="1"/>
  <c r="O129" i="1" s="1"/>
  <c r="AQ129" i="1"/>
  <c r="AU129" i="1" s="1"/>
  <c r="BG129" i="1"/>
  <c r="BK129" i="1" s="1"/>
  <c r="AA129" i="1"/>
  <c r="AE129" i="1" s="1"/>
  <c r="K125" i="1"/>
  <c r="O125" i="1" s="1"/>
  <c r="AQ125" i="1"/>
  <c r="AU125" i="1" s="1"/>
  <c r="BG125" i="1"/>
  <c r="BK125" i="1" s="1"/>
  <c r="AA125" i="1"/>
  <c r="AE125" i="1" s="1"/>
  <c r="K119" i="1"/>
  <c r="O119" i="1" s="1"/>
  <c r="AA119" i="1"/>
  <c r="AE119" i="1" s="1"/>
  <c r="BG119" i="1"/>
  <c r="BK119" i="1" s="1"/>
  <c r="AQ119" i="1"/>
  <c r="AU119" i="1" s="1"/>
  <c r="K115" i="1"/>
  <c r="O115" i="1" s="1"/>
  <c r="AA115" i="1"/>
  <c r="AE115" i="1" s="1"/>
  <c r="AQ115" i="1"/>
  <c r="AU115" i="1" s="1"/>
  <c r="BG115" i="1"/>
  <c r="BK115" i="1" s="1"/>
  <c r="K111" i="1"/>
  <c r="O111" i="1" s="1"/>
  <c r="AA111" i="1"/>
  <c r="AE111" i="1" s="1"/>
  <c r="BG111" i="1"/>
  <c r="BK111" i="1" s="1"/>
  <c r="AQ111" i="1"/>
  <c r="AU111" i="1" s="1"/>
  <c r="K107" i="1"/>
  <c r="O107" i="1" s="1"/>
  <c r="AA107" i="1"/>
  <c r="AE107" i="1" s="1"/>
  <c r="AQ107" i="1"/>
  <c r="AU107" i="1" s="1"/>
  <c r="BG107" i="1"/>
  <c r="BK107" i="1" s="1"/>
  <c r="K103" i="1"/>
  <c r="O103" i="1" s="1"/>
  <c r="AA103" i="1"/>
  <c r="AE103" i="1" s="1"/>
  <c r="BG103" i="1"/>
  <c r="BK103" i="1" s="1"/>
  <c r="AQ103" i="1"/>
  <c r="AU103" i="1" s="1"/>
  <c r="K98" i="1"/>
  <c r="O98" i="1" s="1"/>
  <c r="AQ98" i="1"/>
  <c r="AU98" i="1" s="1"/>
  <c r="AA98" i="1"/>
  <c r="AE98" i="1" s="1"/>
  <c r="BG98" i="1"/>
  <c r="BK98" i="1" s="1"/>
  <c r="K94" i="1"/>
  <c r="O94" i="1" s="1"/>
  <c r="AQ94" i="1"/>
  <c r="AU94" i="1" s="1"/>
  <c r="AA94" i="1"/>
  <c r="AE94" i="1" s="1"/>
  <c r="BG94" i="1"/>
  <c r="BK94" i="1" s="1"/>
  <c r="K90" i="1"/>
  <c r="O90" i="1" s="1"/>
  <c r="AQ90" i="1"/>
  <c r="AU90" i="1" s="1"/>
  <c r="AA90" i="1"/>
  <c r="AE90" i="1" s="1"/>
  <c r="BG90" i="1"/>
  <c r="BK90" i="1" s="1"/>
  <c r="K86" i="1"/>
  <c r="O86" i="1" s="1"/>
  <c r="AQ86" i="1"/>
  <c r="AU86" i="1" s="1"/>
  <c r="AA86" i="1"/>
  <c r="AE86" i="1" s="1"/>
  <c r="BG86" i="1"/>
  <c r="BK86" i="1" s="1"/>
  <c r="K82" i="1"/>
  <c r="O82" i="1" s="1"/>
  <c r="AQ82" i="1"/>
  <c r="AU82" i="1" s="1"/>
  <c r="AA82" i="1"/>
  <c r="AE82" i="1" s="1"/>
  <c r="BG82" i="1"/>
  <c r="BK82" i="1" s="1"/>
  <c r="K78" i="1"/>
  <c r="O78" i="1" s="1"/>
  <c r="AQ78" i="1"/>
  <c r="AU78" i="1" s="1"/>
  <c r="AA78" i="1"/>
  <c r="AE78" i="1" s="1"/>
  <c r="BG78" i="1"/>
  <c r="BK78" i="1" s="1"/>
  <c r="K73" i="1"/>
  <c r="O73" i="1" s="1"/>
  <c r="AA73" i="1"/>
  <c r="AE73" i="1" s="1"/>
  <c r="BG73" i="1"/>
  <c r="BK73" i="1" s="1"/>
  <c r="AQ73" i="1"/>
  <c r="AU73" i="1" s="1"/>
  <c r="K69" i="1"/>
  <c r="O69" i="1" s="1"/>
  <c r="AA69" i="1"/>
  <c r="AE69" i="1" s="1"/>
  <c r="AQ69" i="1"/>
  <c r="AU69" i="1" s="1"/>
  <c r="BG69" i="1"/>
  <c r="BK69" i="1" s="1"/>
  <c r="K65" i="1"/>
  <c r="O65" i="1" s="1"/>
  <c r="AA65" i="1"/>
  <c r="AE65" i="1" s="1"/>
  <c r="BG65" i="1"/>
  <c r="BK65" i="1" s="1"/>
  <c r="AQ65" i="1"/>
  <c r="AU65" i="1" s="1"/>
  <c r="K61" i="1"/>
  <c r="O61" i="1" s="1"/>
  <c r="AA61" i="1"/>
  <c r="AE61" i="1" s="1"/>
  <c r="AQ61" i="1"/>
  <c r="AU61" i="1" s="1"/>
  <c r="BG61" i="1"/>
  <c r="BK61" i="1" s="1"/>
  <c r="K57" i="1"/>
  <c r="O57" i="1" s="1"/>
  <c r="AA57" i="1"/>
  <c r="AE57" i="1" s="1"/>
  <c r="BG57" i="1"/>
  <c r="BK57" i="1" s="1"/>
  <c r="AQ57" i="1"/>
  <c r="AU57" i="1" s="1"/>
  <c r="K53" i="1"/>
  <c r="O53" i="1" s="1"/>
  <c r="AA53" i="1"/>
  <c r="AE53" i="1" s="1"/>
  <c r="BG53" i="1"/>
  <c r="BK53" i="1" s="1"/>
  <c r="AQ53" i="1"/>
  <c r="AU53" i="1" s="1"/>
  <c r="K48" i="1"/>
  <c r="O48" i="1" s="1"/>
  <c r="BG48" i="1"/>
  <c r="BK48" i="1" s="1"/>
  <c r="AQ48" i="1"/>
  <c r="AU48" i="1" s="1"/>
  <c r="AA48" i="1"/>
  <c r="AE48" i="1" s="1"/>
  <c r="K44" i="1"/>
  <c r="O44" i="1" s="1"/>
  <c r="BG44" i="1"/>
  <c r="BK44" i="1" s="1"/>
  <c r="AQ44" i="1"/>
  <c r="AU44" i="1" s="1"/>
  <c r="AA44" i="1"/>
  <c r="AE44" i="1" s="1"/>
  <c r="K40" i="1"/>
  <c r="O40" i="1" s="1"/>
  <c r="BG40" i="1"/>
  <c r="BK40" i="1" s="1"/>
  <c r="AQ40" i="1"/>
  <c r="AU40" i="1" s="1"/>
  <c r="AA40" i="1"/>
  <c r="AE40" i="1" s="1"/>
  <c r="K36" i="1"/>
  <c r="O36" i="1" s="1"/>
  <c r="BG36" i="1"/>
  <c r="BK36" i="1" s="1"/>
  <c r="AQ36" i="1"/>
  <c r="AU36" i="1" s="1"/>
  <c r="AA36" i="1"/>
  <c r="AE36" i="1" s="1"/>
  <c r="K32" i="1"/>
  <c r="O32" i="1" s="1"/>
  <c r="BG32" i="1"/>
  <c r="BK32" i="1" s="1"/>
  <c r="AQ32" i="1"/>
  <c r="AU32" i="1" s="1"/>
  <c r="AA32" i="1"/>
  <c r="AE32" i="1" s="1"/>
  <c r="K28" i="1"/>
  <c r="O28" i="1" s="1"/>
  <c r="BG28" i="1"/>
  <c r="BK28" i="1" s="1"/>
  <c r="AQ28" i="1"/>
  <c r="AU28" i="1" s="1"/>
  <c r="AA28" i="1"/>
  <c r="AE28" i="1" s="1"/>
  <c r="K23" i="1"/>
  <c r="O23" i="1" s="1"/>
  <c r="AA23" i="1"/>
  <c r="AE23" i="1" s="1"/>
  <c r="BG23" i="1"/>
  <c r="BK23" i="1" s="1"/>
  <c r="AQ23" i="1"/>
  <c r="AU23" i="1" s="1"/>
  <c r="K19" i="1"/>
  <c r="O19" i="1" s="1"/>
  <c r="AA19" i="1"/>
  <c r="AE19" i="1" s="1"/>
  <c r="AQ19" i="1"/>
  <c r="AU19" i="1" s="1"/>
  <c r="BG19" i="1"/>
  <c r="BK19" i="1" s="1"/>
  <c r="K15" i="1"/>
  <c r="O15" i="1" s="1"/>
  <c r="AA15" i="1"/>
  <c r="AE15" i="1" s="1"/>
  <c r="BG15" i="1"/>
  <c r="BK15" i="1" s="1"/>
  <c r="AQ15" i="1"/>
  <c r="AU15" i="1" s="1"/>
  <c r="K11" i="1"/>
  <c r="O11" i="1" s="1"/>
  <c r="AA11" i="1"/>
  <c r="AE11" i="1" s="1"/>
  <c r="AQ11" i="1"/>
  <c r="AU11" i="1" s="1"/>
  <c r="BG11" i="1"/>
  <c r="BK11" i="1" s="1"/>
  <c r="K7" i="1"/>
  <c r="O7" i="1" s="1"/>
  <c r="AA7" i="1"/>
  <c r="AE7" i="1" s="1"/>
  <c r="BG7" i="1"/>
  <c r="BK7" i="1" s="1"/>
  <c r="AQ7" i="1"/>
  <c r="AU7" i="1" s="1"/>
  <c r="K144" i="1"/>
  <c r="O144" i="1" s="1"/>
  <c r="AQ144" i="1"/>
  <c r="AU144" i="1" s="1"/>
  <c r="AA144" i="1"/>
  <c r="AE144" i="1" s="1"/>
  <c r="BG144" i="1"/>
  <c r="BK144" i="1" s="1"/>
  <c r="K140" i="1"/>
  <c r="O140" i="1" s="1"/>
  <c r="AA140" i="1"/>
  <c r="AE140" i="1" s="1"/>
  <c r="BG140" i="1"/>
  <c r="BK140" i="1" s="1"/>
  <c r="AQ140" i="1"/>
  <c r="AU140" i="1" s="1"/>
  <c r="K136" i="1"/>
  <c r="O136" i="1" s="1"/>
  <c r="AA136" i="1"/>
  <c r="AE136" i="1" s="1"/>
  <c r="AQ136" i="1"/>
  <c r="AU136" i="1" s="1"/>
  <c r="BG136" i="1"/>
  <c r="BK136" i="1" s="1"/>
  <c r="K132" i="1"/>
  <c r="O132" i="1" s="1"/>
  <c r="AA132" i="1"/>
  <c r="AE132" i="1" s="1"/>
  <c r="BG132" i="1"/>
  <c r="BK132" i="1" s="1"/>
  <c r="AQ132" i="1"/>
  <c r="AU132" i="1" s="1"/>
  <c r="K128" i="1"/>
  <c r="O128" i="1" s="1"/>
  <c r="AA128" i="1"/>
  <c r="AE128" i="1" s="1"/>
  <c r="BG128" i="1"/>
  <c r="BK128" i="1" s="1"/>
  <c r="AQ128" i="1"/>
  <c r="AU128" i="1" s="1"/>
  <c r="K124" i="1"/>
  <c r="O124" i="1" s="1"/>
  <c r="AA124" i="1"/>
  <c r="AE124" i="1" s="1"/>
  <c r="AQ124" i="1"/>
  <c r="AU124" i="1" s="1"/>
  <c r="BG124" i="1"/>
  <c r="BK124" i="1" s="1"/>
  <c r="K118" i="1"/>
  <c r="O118" i="1" s="1"/>
  <c r="BG118" i="1"/>
  <c r="BK118" i="1" s="1"/>
  <c r="AQ118" i="1"/>
  <c r="AU118" i="1" s="1"/>
  <c r="AA118" i="1"/>
  <c r="AE118" i="1" s="1"/>
  <c r="K114" i="1"/>
  <c r="O114" i="1" s="1"/>
  <c r="BG114" i="1"/>
  <c r="BK114" i="1" s="1"/>
  <c r="AA114" i="1"/>
  <c r="AE114" i="1" s="1"/>
  <c r="AQ114" i="1"/>
  <c r="AU114" i="1" s="1"/>
  <c r="K110" i="1"/>
  <c r="O110" i="1" s="1"/>
  <c r="BG110" i="1"/>
  <c r="BK110" i="1" s="1"/>
  <c r="AQ110" i="1"/>
  <c r="AU110" i="1" s="1"/>
  <c r="AA110" i="1"/>
  <c r="AE110" i="1" s="1"/>
  <c r="K106" i="1"/>
  <c r="O106" i="1" s="1"/>
  <c r="BG106" i="1"/>
  <c r="BK106" i="1" s="1"/>
  <c r="AA106" i="1"/>
  <c r="AE106" i="1" s="1"/>
  <c r="AQ106" i="1"/>
  <c r="AU106" i="1" s="1"/>
  <c r="K102" i="1"/>
  <c r="O102" i="1" s="1"/>
  <c r="BG102" i="1"/>
  <c r="BK102" i="1" s="1"/>
  <c r="AA102" i="1"/>
  <c r="AE102" i="1" s="1"/>
  <c r="AQ102" i="1"/>
  <c r="AU102" i="1" s="1"/>
  <c r="K97" i="1"/>
  <c r="O97" i="1" s="1"/>
  <c r="AA97" i="1"/>
  <c r="AE97" i="1" s="1"/>
  <c r="AQ97" i="1"/>
  <c r="AU97" i="1" s="1"/>
  <c r="BG97" i="1"/>
  <c r="BK97" i="1" s="1"/>
  <c r="K93" i="1"/>
  <c r="O93" i="1" s="1"/>
  <c r="AA93" i="1"/>
  <c r="AE93" i="1" s="1"/>
  <c r="BG93" i="1"/>
  <c r="BK93" i="1" s="1"/>
  <c r="AQ93" i="1"/>
  <c r="AU93" i="1" s="1"/>
  <c r="K89" i="1"/>
  <c r="O89" i="1" s="1"/>
  <c r="AA89" i="1"/>
  <c r="AE89" i="1" s="1"/>
  <c r="AQ89" i="1"/>
  <c r="AU89" i="1" s="1"/>
  <c r="BG89" i="1"/>
  <c r="BK89" i="1" s="1"/>
  <c r="K85" i="1"/>
  <c r="O85" i="1" s="1"/>
  <c r="AA85" i="1"/>
  <c r="AE85" i="1" s="1"/>
  <c r="AQ85" i="1"/>
  <c r="AU85" i="1" s="1"/>
  <c r="BG85" i="1"/>
  <c r="BK85" i="1" s="1"/>
  <c r="K81" i="1"/>
  <c r="O81" i="1" s="1"/>
  <c r="AA81" i="1"/>
  <c r="AE81" i="1" s="1"/>
  <c r="BG81" i="1"/>
  <c r="BK81" i="1" s="1"/>
  <c r="AQ81" i="1"/>
  <c r="AU81" i="1" s="1"/>
  <c r="K77" i="1"/>
  <c r="O77" i="1" s="1"/>
  <c r="AA77" i="1"/>
  <c r="AE77" i="1" s="1"/>
  <c r="AQ77" i="1"/>
  <c r="AU77" i="1" s="1"/>
  <c r="BG77" i="1"/>
  <c r="BK77" i="1" s="1"/>
  <c r="K72" i="1"/>
  <c r="O72" i="1" s="1"/>
  <c r="BG72" i="1"/>
  <c r="BK72" i="1" s="1"/>
  <c r="AQ72" i="1"/>
  <c r="AU72" i="1" s="1"/>
  <c r="AA72" i="1"/>
  <c r="AE72" i="1" s="1"/>
  <c r="K68" i="1"/>
  <c r="O68" i="1" s="1"/>
  <c r="BG68" i="1"/>
  <c r="BK68" i="1" s="1"/>
  <c r="AA68" i="1"/>
  <c r="AE68" i="1" s="1"/>
  <c r="AQ68" i="1"/>
  <c r="AU68" i="1" s="1"/>
  <c r="K64" i="1"/>
  <c r="O64" i="1" s="1"/>
  <c r="BG64" i="1"/>
  <c r="BK64" i="1" s="1"/>
  <c r="AQ64" i="1"/>
  <c r="AU64" i="1" s="1"/>
  <c r="AA64" i="1"/>
  <c r="AE64" i="1" s="1"/>
  <c r="K60" i="1"/>
  <c r="O60" i="1" s="1"/>
  <c r="BG60" i="1"/>
  <c r="BK60" i="1" s="1"/>
  <c r="AA60" i="1"/>
  <c r="AE60" i="1" s="1"/>
  <c r="AQ60" i="1"/>
  <c r="AU60" i="1" s="1"/>
  <c r="K56" i="1"/>
  <c r="O56" i="1" s="1"/>
  <c r="BG56" i="1"/>
  <c r="BK56" i="1" s="1"/>
  <c r="AQ56" i="1"/>
  <c r="AU56" i="1" s="1"/>
  <c r="AA56" i="1"/>
  <c r="AE56" i="1" s="1"/>
  <c r="K52" i="1"/>
  <c r="O52" i="1" s="1"/>
  <c r="BG52" i="1"/>
  <c r="BK52" i="1" s="1"/>
  <c r="AA52" i="1"/>
  <c r="AE52" i="1" s="1"/>
  <c r="AQ52" i="1"/>
  <c r="AU52" i="1" s="1"/>
  <c r="K47" i="1"/>
  <c r="O47" i="1" s="1"/>
  <c r="AQ47" i="1"/>
  <c r="AU47" i="1" s="1"/>
  <c r="AA47" i="1"/>
  <c r="AE47" i="1" s="1"/>
  <c r="BG47" i="1"/>
  <c r="BK47" i="1" s="1"/>
  <c r="K43" i="1"/>
  <c r="O43" i="1" s="1"/>
  <c r="AQ43" i="1"/>
  <c r="AU43" i="1" s="1"/>
  <c r="AA43" i="1"/>
  <c r="AE43" i="1" s="1"/>
  <c r="BG43" i="1"/>
  <c r="BK43" i="1" s="1"/>
  <c r="K39" i="1"/>
  <c r="O39" i="1" s="1"/>
  <c r="AQ39" i="1"/>
  <c r="AU39" i="1" s="1"/>
  <c r="AA39" i="1"/>
  <c r="AE39" i="1" s="1"/>
  <c r="BG39" i="1"/>
  <c r="BK39" i="1" s="1"/>
  <c r="K35" i="1"/>
  <c r="O35" i="1" s="1"/>
  <c r="AQ35" i="1"/>
  <c r="AU35" i="1" s="1"/>
  <c r="AA35" i="1"/>
  <c r="AE35" i="1" s="1"/>
  <c r="BG35" i="1"/>
  <c r="BK35" i="1" s="1"/>
  <c r="K31" i="1"/>
  <c r="O31" i="1" s="1"/>
  <c r="AQ31" i="1"/>
  <c r="AU31" i="1" s="1"/>
  <c r="AA31" i="1"/>
  <c r="AE31" i="1" s="1"/>
  <c r="BG31" i="1"/>
  <c r="BK31" i="1" s="1"/>
  <c r="K27" i="1"/>
  <c r="O27" i="1" s="1"/>
  <c r="AA27" i="1"/>
  <c r="AE27" i="1" s="1"/>
  <c r="AQ27" i="1"/>
  <c r="AU27" i="1" s="1"/>
  <c r="BG27" i="1"/>
  <c r="BK27" i="1" s="1"/>
  <c r="K18" i="1"/>
  <c r="O18" i="1" s="1"/>
  <c r="BG18" i="1"/>
  <c r="BK18" i="1" s="1"/>
  <c r="AQ18" i="1"/>
  <c r="AU18" i="1" s="1"/>
  <c r="AA18" i="1"/>
  <c r="AE18" i="1" s="1"/>
  <c r="K10" i="1"/>
  <c r="O10" i="1" s="1"/>
  <c r="BG10" i="1"/>
  <c r="BK10" i="1" s="1"/>
  <c r="AQ10" i="1"/>
  <c r="AU10" i="1" s="1"/>
  <c r="AA10" i="1"/>
  <c r="AE10" i="1" s="1"/>
  <c r="K6" i="1"/>
  <c r="O6" i="1" s="1"/>
  <c r="BG6" i="1"/>
  <c r="BK6" i="1" s="1"/>
  <c r="AQ6" i="1"/>
  <c r="AU6" i="1" s="1"/>
  <c r="AA6" i="1"/>
  <c r="AE6" i="1" s="1"/>
  <c r="K143" i="1"/>
  <c r="O143" i="1" s="1"/>
  <c r="AA143" i="1"/>
  <c r="AE143" i="1" s="1"/>
  <c r="BG143" i="1"/>
  <c r="BK143" i="1" s="1"/>
  <c r="AQ143" i="1"/>
  <c r="AU143" i="1" s="1"/>
  <c r="K139" i="1"/>
  <c r="O139" i="1" s="1"/>
  <c r="AE139" i="1"/>
  <c r="BG139" i="1"/>
  <c r="BK139" i="1" s="1"/>
  <c r="AQ139" i="1"/>
  <c r="AU139" i="1" s="1"/>
  <c r="K135" i="1"/>
  <c r="O135" i="1" s="1"/>
  <c r="AA135" i="1"/>
  <c r="AE135" i="1" s="1"/>
  <c r="BG135" i="1"/>
  <c r="BK135" i="1" s="1"/>
  <c r="AQ135" i="1"/>
  <c r="AU135" i="1" s="1"/>
  <c r="K131" i="1"/>
  <c r="O131" i="1" s="1"/>
  <c r="AA131" i="1"/>
  <c r="AE131" i="1" s="1"/>
  <c r="BG131" i="1"/>
  <c r="BK131" i="1" s="1"/>
  <c r="AQ131" i="1"/>
  <c r="AU131" i="1" s="1"/>
  <c r="K127" i="1"/>
  <c r="O127" i="1" s="1"/>
  <c r="AA127" i="1"/>
  <c r="AE127" i="1" s="1"/>
  <c r="BG127" i="1"/>
  <c r="BK127" i="1" s="1"/>
  <c r="AQ127" i="1"/>
  <c r="AU127" i="1" s="1"/>
  <c r="K122" i="1"/>
  <c r="O122" i="1" s="1"/>
  <c r="AQ122" i="1"/>
  <c r="AU122" i="1" s="1"/>
  <c r="AA122" i="1"/>
  <c r="AE122" i="1" s="1"/>
  <c r="BG122" i="1"/>
  <c r="BK122" i="1" s="1"/>
  <c r="K117" i="1"/>
  <c r="O117" i="1" s="1"/>
  <c r="BG117" i="1"/>
  <c r="BK117" i="1" s="1"/>
  <c r="AQ117" i="1"/>
  <c r="AU117" i="1" s="1"/>
  <c r="AA117" i="1"/>
  <c r="AE117" i="1" s="1"/>
  <c r="K113" i="1"/>
  <c r="O113" i="1" s="1"/>
  <c r="BG113" i="1"/>
  <c r="BK113" i="1" s="1"/>
  <c r="AQ113" i="1"/>
  <c r="AU113" i="1" s="1"/>
  <c r="AA113" i="1"/>
  <c r="AE113" i="1" s="1"/>
  <c r="K109" i="1"/>
  <c r="O109" i="1" s="1"/>
  <c r="BG109" i="1"/>
  <c r="BK109" i="1" s="1"/>
  <c r="AQ109" i="1"/>
  <c r="AU109" i="1" s="1"/>
  <c r="AA109" i="1"/>
  <c r="AE109" i="1" s="1"/>
  <c r="K105" i="1"/>
  <c r="O105" i="1" s="1"/>
  <c r="BG105" i="1"/>
  <c r="BK105" i="1" s="1"/>
  <c r="AQ105" i="1"/>
  <c r="AU105" i="1" s="1"/>
  <c r="AA105" i="1"/>
  <c r="AE105" i="1" s="1"/>
  <c r="K101" i="1"/>
  <c r="O101" i="1" s="1"/>
  <c r="BG101" i="1"/>
  <c r="BK101" i="1" s="1"/>
  <c r="AQ101" i="1"/>
  <c r="AU101" i="1" s="1"/>
  <c r="AA101" i="1"/>
  <c r="AE101" i="1" s="1"/>
  <c r="K96" i="1"/>
  <c r="O96" i="1" s="1"/>
  <c r="BG96" i="1"/>
  <c r="BK96" i="1" s="1"/>
  <c r="AQ96" i="1"/>
  <c r="AU96" i="1" s="1"/>
  <c r="AA96" i="1"/>
  <c r="AE96" i="1" s="1"/>
  <c r="K92" i="1"/>
  <c r="O92" i="1" s="1"/>
  <c r="BG92" i="1"/>
  <c r="BK92" i="1" s="1"/>
  <c r="AA92" i="1"/>
  <c r="AE92" i="1" s="1"/>
  <c r="AQ92" i="1"/>
  <c r="AU92" i="1" s="1"/>
  <c r="K88" i="1"/>
  <c r="O88" i="1" s="1"/>
  <c r="BG88" i="1"/>
  <c r="BK88" i="1" s="1"/>
  <c r="AQ88" i="1"/>
  <c r="AU88" i="1" s="1"/>
  <c r="AA88" i="1"/>
  <c r="AE88" i="1" s="1"/>
  <c r="K84" i="1"/>
  <c r="O84" i="1" s="1"/>
  <c r="BG84" i="1"/>
  <c r="BK84" i="1" s="1"/>
  <c r="AA84" i="1"/>
  <c r="AE84" i="1" s="1"/>
  <c r="AQ84" i="1"/>
  <c r="AU84" i="1" s="1"/>
  <c r="K80" i="1"/>
  <c r="O80" i="1" s="1"/>
  <c r="BG80" i="1"/>
  <c r="BK80" i="1" s="1"/>
  <c r="AQ80" i="1"/>
  <c r="AU80" i="1" s="1"/>
  <c r="AA80" i="1"/>
  <c r="AE80" i="1" s="1"/>
  <c r="K76" i="1"/>
  <c r="O76" i="1" s="1"/>
  <c r="BG76" i="1"/>
  <c r="BK76" i="1" s="1"/>
  <c r="AA76" i="1"/>
  <c r="AE76" i="1" s="1"/>
  <c r="AQ76" i="1"/>
  <c r="AU76" i="1" s="1"/>
  <c r="K71" i="1"/>
  <c r="O71" i="1" s="1"/>
  <c r="BG71" i="1"/>
  <c r="BK71" i="1" s="1"/>
  <c r="AQ71" i="1"/>
  <c r="AU71" i="1" s="1"/>
  <c r="AA71" i="1"/>
  <c r="AE71" i="1" s="1"/>
  <c r="K67" i="1"/>
  <c r="O67" i="1" s="1"/>
  <c r="BG67" i="1"/>
  <c r="BK67" i="1" s="1"/>
  <c r="AQ67" i="1"/>
  <c r="AU67" i="1" s="1"/>
  <c r="AA67" i="1"/>
  <c r="AE67" i="1" s="1"/>
  <c r="K63" i="1"/>
  <c r="O63" i="1" s="1"/>
  <c r="BG63" i="1"/>
  <c r="BK63" i="1" s="1"/>
  <c r="AQ63" i="1"/>
  <c r="AU63" i="1" s="1"/>
  <c r="AA63" i="1"/>
  <c r="AE63" i="1" s="1"/>
  <c r="K59" i="1"/>
  <c r="O59" i="1" s="1"/>
  <c r="BG59" i="1"/>
  <c r="BK59" i="1" s="1"/>
  <c r="AQ59" i="1"/>
  <c r="AU59" i="1" s="1"/>
  <c r="AA59" i="1"/>
  <c r="AE59" i="1" s="1"/>
  <c r="K55" i="1"/>
  <c r="O55" i="1" s="1"/>
  <c r="BG55" i="1"/>
  <c r="BK55" i="1" s="1"/>
  <c r="AQ55" i="1"/>
  <c r="AU55" i="1" s="1"/>
  <c r="AA55" i="1"/>
  <c r="AE55" i="1" s="1"/>
  <c r="K51" i="1"/>
  <c r="O51" i="1" s="1"/>
  <c r="AQ51" i="1"/>
  <c r="AU51" i="1" s="1"/>
  <c r="AA51" i="1"/>
  <c r="AE51" i="1" s="1"/>
  <c r="BG51" i="1"/>
  <c r="BK51" i="1" s="1"/>
  <c r="K46" i="1"/>
  <c r="O46" i="1" s="1"/>
  <c r="AA46" i="1"/>
  <c r="AE46" i="1" s="1"/>
  <c r="AQ46" i="1"/>
  <c r="AU46" i="1" s="1"/>
  <c r="BG46" i="1"/>
  <c r="BK46" i="1" s="1"/>
  <c r="K42" i="1"/>
  <c r="O42" i="1" s="1"/>
  <c r="AA42" i="1"/>
  <c r="AE42" i="1" s="1"/>
  <c r="BG42" i="1"/>
  <c r="BK42" i="1" s="1"/>
  <c r="AQ42" i="1"/>
  <c r="AU42" i="1" s="1"/>
  <c r="K38" i="1"/>
  <c r="O38" i="1" s="1"/>
  <c r="AA38" i="1"/>
  <c r="AE38" i="1" s="1"/>
  <c r="AQ38" i="1"/>
  <c r="AU38" i="1" s="1"/>
  <c r="BG38" i="1"/>
  <c r="BK38" i="1" s="1"/>
  <c r="K34" i="1"/>
  <c r="O34" i="1" s="1"/>
  <c r="AA34" i="1"/>
  <c r="AE34" i="1" s="1"/>
  <c r="BG34" i="1"/>
  <c r="BK34" i="1" s="1"/>
  <c r="AQ34" i="1"/>
  <c r="AU34" i="1" s="1"/>
  <c r="K30" i="1"/>
  <c r="O30" i="1" s="1"/>
  <c r="AA30" i="1"/>
  <c r="AE30" i="1" s="1"/>
  <c r="AQ30" i="1"/>
  <c r="AU30" i="1" s="1"/>
  <c r="BG30" i="1"/>
  <c r="BK30" i="1" s="1"/>
  <c r="K25" i="1"/>
  <c r="O25" i="1" s="1"/>
  <c r="BG25" i="1"/>
  <c r="BK25" i="1" s="1"/>
  <c r="AQ25" i="1"/>
  <c r="AU25" i="1" s="1"/>
  <c r="AA25" i="1"/>
  <c r="AE25" i="1" s="1"/>
  <c r="K21" i="1"/>
  <c r="O21" i="1" s="1"/>
  <c r="BG21" i="1"/>
  <c r="BK21" i="1" s="1"/>
  <c r="AQ21" i="1"/>
  <c r="AU21" i="1" s="1"/>
  <c r="AA21" i="1"/>
  <c r="AE21" i="1" s="1"/>
  <c r="K17" i="1"/>
  <c r="O17" i="1" s="1"/>
  <c r="BG17" i="1"/>
  <c r="BK17" i="1" s="1"/>
  <c r="AQ17" i="1"/>
  <c r="AU17" i="1" s="1"/>
  <c r="AA17" i="1"/>
  <c r="AE17" i="1" s="1"/>
  <c r="K13" i="1"/>
  <c r="O13" i="1" s="1"/>
  <c r="BG13" i="1"/>
  <c r="BK13" i="1" s="1"/>
  <c r="AQ13" i="1"/>
  <c r="AU13" i="1" s="1"/>
  <c r="AA13" i="1"/>
  <c r="AE13" i="1" s="1"/>
  <c r="K9" i="1"/>
  <c r="O9" i="1" s="1"/>
  <c r="BG9" i="1"/>
  <c r="BK9" i="1" s="1"/>
  <c r="AQ9" i="1"/>
  <c r="AU9" i="1" s="1"/>
  <c r="AA9" i="1"/>
  <c r="AE9" i="1" s="1"/>
  <c r="K5" i="1"/>
  <c r="O5" i="1" s="1"/>
  <c r="BG5" i="1"/>
  <c r="BK5" i="1" s="1"/>
  <c r="AQ5" i="1"/>
  <c r="AU5" i="1" s="1"/>
  <c r="AA5" i="1"/>
  <c r="AE5" i="1" s="1"/>
  <c r="K142" i="1"/>
  <c r="O142" i="1" s="1"/>
  <c r="BG142" i="1"/>
  <c r="BK142" i="1" s="1"/>
  <c r="AQ142" i="1"/>
  <c r="AU142" i="1" s="1"/>
  <c r="AA142" i="1"/>
  <c r="AE142" i="1" s="1"/>
  <c r="K138" i="1"/>
  <c r="O138" i="1" s="1"/>
  <c r="BG138" i="1"/>
  <c r="BK138" i="1" s="1"/>
  <c r="AQ138" i="1"/>
  <c r="AU138" i="1" s="1"/>
  <c r="AA138" i="1"/>
  <c r="AE138" i="1" s="1"/>
  <c r="K134" i="1"/>
  <c r="O134" i="1" s="1"/>
  <c r="BG134" i="1"/>
  <c r="BK134" i="1" s="1"/>
  <c r="AQ134" i="1"/>
  <c r="AU134" i="1" s="1"/>
  <c r="AA134" i="1"/>
  <c r="AE134" i="1" s="1"/>
  <c r="K130" i="1"/>
  <c r="O130" i="1" s="1"/>
  <c r="BG130" i="1"/>
  <c r="BK130" i="1" s="1"/>
  <c r="AQ130" i="1"/>
  <c r="AU130" i="1" s="1"/>
  <c r="AA130" i="1"/>
  <c r="AE130" i="1" s="1"/>
  <c r="K126" i="1"/>
  <c r="O126" i="1" s="1"/>
  <c r="BG126" i="1"/>
  <c r="BK126" i="1" s="1"/>
  <c r="AQ126" i="1"/>
  <c r="AU126" i="1" s="1"/>
  <c r="AA126" i="1"/>
  <c r="AE126" i="1" s="1"/>
  <c r="K120" i="1"/>
  <c r="O120" i="1" s="1"/>
  <c r="AQ120" i="1"/>
  <c r="AU120" i="1" s="1"/>
  <c r="AA120" i="1"/>
  <c r="AE120" i="1" s="1"/>
  <c r="BG120" i="1"/>
  <c r="BK120" i="1" s="1"/>
  <c r="K116" i="1"/>
  <c r="O116" i="1" s="1"/>
  <c r="AQ116" i="1"/>
  <c r="AU116" i="1" s="1"/>
  <c r="AA116" i="1"/>
  <c r="AE116" i="1" s="1"/>
  <c r="BG116" i="1"/>
  <c r="BK116" i="1" s="1"/>
  <c r="K112" i="1"/>
  <c r="O112" i="1" s="1"/>
  <c r="AQ112" i="1"/>
  <c r="AU112" i="1" s="1"/>
  <c r="AA112" i="1"/>
  <c r="AE112" i="1" s="1"/>
  <c r="BG112" i="1"/>
  <c r="BK112" i="1" s="1"/>
  <c r="K108" i="1"/>
  <c r="O108" i="1" s="1"/>
  <c r="AQ108" i="1"/>
  <c r="AU108" i="1" s="1"/>
  <c r="AA108" i="1"/>
  <c r="AE108" i="1" s="1"/>
  <c r="BG108" i="1"/>
  <c r="BK108" i="1" s="1"/>
  <c r="K104" i="1"/>
  <c r="O104" i="1" s="1"/>
  <c r="AQ104" i="1"/>
  <c r="AU104" i="1" s="1"/>
  <c r="AA104" i="1"/>
  <c r="AE104" i="1" s="1"/>
  <c r="BG104" i="1"/>
  <c r="BK104" i="1" s="1"/>
  <c r="K100" i="1"/>
  <c r="O100" i="1" s="1"/>
  <c r="BG100" i="1"/>
  <c r="BK100" i="1" s="1"/>
  <c r="AQ100" i="1"/>
  <c r="AU100" i="1" s="1"/>
  <c r="AA100" i="1"/>
  <c r="AE100" i="1" s="1"/>
  <c r="K95" i="1"/>
  <c r="O95" i="1" s="1"/>
  <c r="BG95" i="1"/>
  <c r="BK95" i="1" s="1"/>
  <c r="AQ95" i="1"/>
  <c r="AU95" i="1" s="1"/>
  <c r="AA95" i="1"/>
  <c r="AE95" i="1" s="1"/>
  <c r="K91" i="1"/>
  <c r="O91" i="1" s="1"/>
  <c r="BG91" i="1"/>
  <c r="BK91" i="1" s="1"/>
  <c r="AQ91" i="1"/>
  <c r="AU91" i="1" s="1"/>
  <c r="AA91" i="1"/>
  <c r="AE91" i="1" s="1"/>
  <c r="K87" i="1"/>
  <c r="O87" i="1" s="1"/>
  <c r="BG87" i="1"/>
  <c r="BK87" i="1" s="1"/>
  <c r="AQ87" i="1"/>
  <c r="AU87" i="1" s="1"/>
  <c r="AA87" i="1"/>
  <c r="AE87" i="1" s="1"/>
  <c r="K83" i="1"/>
  <c r="O83" i="1" s="1"/>
  <c r="BG83" i="1"/>
  <c r="BK83" i="1" s="1"/>
  <c r="AQ83" i="1"/>
  <c r="AU83" i="1" s="1"/>
  <c r="AA83" i="1"/>
  <c r="AE83" i="1" s="1"/>
  <c r="K79" i="1"/>
  <c r="O79" i="1" s="1"/>
  <c r="BG79" i="1"/>
  <c r="BK79" i="1" s="1"/>
  <c r="AQ79" i="1"/>
  <c r="AU79" i="1" s="1"/>
  <c r="AA79" i="1"/>
  <c r="AE79" i="1" s="1"/>
  <c r="K75" i="1"/>
  <c r="O75" i="1" s="1"/>
  <c r="BG75" i="1"/>
  <c r="BK75" i="1" s="1"/>
  <c r="AQ75" i="1"/>
  <c r="AU75" i="1" s="1"/>
  <c r="AA75" i="1"/>
  <c r="AE75" i="1" s="1"/>
  <c r="K70" i="1"/>
  <c r="O70" i="1" s="1"/>
  <c r="AQ70" i="1"/>
  <c r="AU70" i="1" s="1"/>
  <c r="AA70" i="1"/>
  <c r="AE70" i="1" s="1"/>
  <c r="BG70" i="1"/>
  <c r="BK70" i="1" s="1"/>
  <c r="K66" i="1"/>
  <c r="O66" i="1" s="1"/>
  <c r="AQ66" i="1"/>
  <c r="AU66" i="1" s="1"/>
  <c r="AA66" i="1"/>
  <c r="AE66" i="1" s="1"/>
  <c r="BG66" i="1"/>
  <c r="BK66" i="1" s="1"/>
  <c r="K62" i="1"/>
  <c r="O62" i="1" s="1"/>
  <c r="AQ62" i="1"/>
  <c r="AU62" i="1" s="1"/>
  <c r="AA62" i="1"/>
  <c r="AE62" i="1" s="1"/>
  <c r="BG62" i="1"/>
  <c r="BK62" i="1" s="1"/>
  <c r="K58" i="1"/>
  <c r="O58" i="1" s="1"/>
  <c r="AQ58" i="1"/>
  <c r="AU58" i="1" s="1"/>
  <c r="AA58" i="1"/>
  <c r="AE58" i="1" s="1"/>
  <c r="BG58" i="1"/>
  <c r="BK58" i="1" s="1"/>
  <c r="K54" i="1"/>
  <c r="O54" i="1" s="1"/>
  <c r="AQ54" i="1"/>
  <c r="AU54" i="1" s="1"/>
  <c r="AA54" i="1"/>
  <c r="AE54" i="1" s="1"/>
  <c r="BG54" i="1"/>
  <c r="BK54" i="1" s="1"/>
  <c r="K49" i="1"/>
  <c r="O49" i="1" s="1"/>
  <c r="BG49" i="1"/>
  <c r="BK49" i="1" s="1"/>
  <c r="AA49" i="1"/>
  <c r="AE49" i="1" s="1"/>
  <c r="AQ49" i="1"/>
  <c r="AU49" i="1" s="1"/>
  <c r="K45" i="1"/>
  <c r="O45" i="1" s="1"/>
  <c r="BG45" i="1"/>
  <c r="BK45" i="1" s="1"/>
  <c r="AQ45" i="1"/>
  <c r="AU45" i="1" s="1"/>
  <c r="AA45" i="1"/>
  <c r="AE45" i="1" s="1"/>
  <c r="K41" i="1"/>
  <c r="O41" i="1" s="1"/>
  <c r="BG41" i="1"/>
  <c r="BK41" i="1" s="1"/>
  <c r="AA41" i="1"/>
  <c r="AE41" i="1" s="1"/>
  <c r="AQ41" i="1"/>
  <c r="AU41" i="1" s="1"/>
  <c r="K37" i="1"/>
  <c r="O37" i="1" s="1"/>
  <c r="BG37" i="1"/>
  <c r="BK37" i="1" s="1"/>
  <c r="AQ37" i="1"/>
  <c r="AU37" i="1" s="1"/>
  <c r="AA37" i="1"/>
  <c r="AE37" i="1" s="1"/>
  <c r="K33" i="1"/>
  <c r="O33" i="1" s="1"/>
  <c r="BG33" i="1"/>
  <c r="BK33" i="1" s="1"/>
  <c r="AA33" i="1"/>
  <c r="AE33" i="1" s="1"/>
  <c r="AQ33" i="1"/>
  <c r="AU33" i="1" s="1"/>
  <c r="K29" i="1"/>
  <c r="O29" i="1" s="1"/>
  <c r="BG29" i="1"/>
  <c r="BK29" i="1" s="1"/>
  <c r="AA29" i="1"/>
  <c r="AE29" i="1" s="1"/>
  <c r="AQ29" i="1"/>
  <c r="AU29" i="1" s="1"/>
  <c r="CC159" i="1"/>
  <c r="CK111" i="1"/>
  <c r="CL111" i="1" s="1"/>
  <c r="CJ136" i="1"/>
  <c r="CK136" i="1" s="1"/>
  <c r="CL136" i="1" s="1"/>
  <c r="CJ160" i="1"/>
  <c r="CK160" i="1" s="1"/>
  <c r="CL160" i="1" s="1"/>
  <c r="CK159" i="1"/>
  <c r="CL159" i="1" s="1"/>
  <c r="CJ61" i="1"/>
  <c r="CK61" i="1" s="1"/>
  <c r="CL61" i="1" s="1"/>
  <c r="CK135" i="1"/>
  <c r="CL135" i="1" s="1"/>
  <c r="CK103" i="1"/>
  <c r="CL103" i="1" s="1"/>
  <c r="CJ104" i="1"/>
  <c r="B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AU146" i="1" l="1"/>
  <c r="AY138" i="1" s="1"/>
  <c r="O3" i="1"/>
  <c r="BK146" i="1"/>
  <c r="BO26" i="1" s="1"/>
  <c r="K147" i="1"/>
  <c r="CC160" i="1"/>
  <c r="AE146" i="1"/>
  <c r="AA146" i="1"/>
  <c r="AQ146" i="1"/>
  <c r="BG146" i="1"/>
  <c r="K146" i="1"/>
  <c r="CC161" i="1"/>
  <c r="CJ10" i="1"/>
  <c r="CK104" i="1"/>
  <c r="CL104" i="1" s="1"/>
  <c r="CJ161" i="1"/>
  <c r="CK161" i="1" s="1"/>
  <c r="CL161" i="1" s="1"/>
  <c r="J147" i="1"/>
  <c r="D146" i="1"/>
  <c r="AY67" i="1" l="1"/>
  <c r="BC67" i="1" s="1"/>
  <c r="AI50" i="1"/>
  <c r="AI26" i="1"/>
  <c r="AY10" i="1"/>
  <c r="BC10" i="1" s="1"/>
  <c r="AY26" i="1"/>
  <c r="BO59" i="1"/>
  <c r="BS59" i="1" s="1"/>
  <c r="BO50" i="1"/>
  <c r="BC138" i="1"/>
  <c r="AY37" i="1"/>
  <c r="BC37" i="1" s="1"/>
  <c r="AY50" i="1"/>
  <c r="BO119" i="1"/>
  <c r="BS119" i="1" s="1"/>
  <c r="BO57" i="1"/>
  <c r="BS57" i="1" s="1"/>
  <c r="BO132" i="1"/>
  <c r="BS132" i="1" s="1"/>
  <c r="AI99" i="1"/>
  <c r="AI74" i="1"/>
  <c r="BO137" i="1"/>
  <c r="BS137" i="1" s="1"/>
  <c r="BO73" i="1"/>
  <c r="BS73" i="1" s="1"/>
  <c r="AY28" i="1"/>
  <c r="BC28" i="1" s="1"/>
  <c r="AY85" i="1"/>
  <c r="BC85" i="1" s="1"/>
  <c r="AY113" i="1"/>
  <c r="BC113" i="1" s="1"/>
  <c r="AY30" i="1"/>
  <c r="BC30" i="1" s="1"/>
  <c r="AY83" i="1"/>
  <c r="BC83" i="1" s="1"/>
  <c r="BO4" i="1"/>
  <c r="BS4" i="1" s="1"/>
  <c r="BO43" i="1"/>
  <c r="BS43" i="1" s="1"/>
  <c r="BO9" i="1"/>
  <c r="BS9" i="1" s="1"/>
  <c r="BO10" i="1"/>
  <c r="BS10" i="1" s="1"/>
  <c r="BO133" i="1"/>
  <c r="BS133" i="1" s="1"/>
  <c r="AY61" i="1"/>
  <c r="BC61" i="1" s="1"/>
  <c r="AY11" i="1"/>
  <c r="BC11" i="1" s="1"/>
  <c r="AY64" i="1"/>
  <c r="BC64" i="1" s="1"/>
  <c r="AY96" i="1"/>
  <c r="BC96" i="1" s="1"/>
  <c r="AY13" i="1"/>
  <c r="BC13" i="1" s="1"/>
  <c r="BO107" i="1"/>
  <c r="BS107" i="1" s="1"/>
  <c r="BO46" i="1"/>
  <c r="BS46" i="1" s="1"/>
  <c r="BO79" i="1"/>
  <c r="BS79" i="1" s="1"/>
  <c r="BO99" i="1"/>
  <c r="BO74" i="1"/>
  <c r="BO86" i="1"/>
  <c r="BS86" i="1" s="1"/>
  <c r="AY39" i="1"/>
  <c r="BC39" i="1" s="1"/>
  <c r="AY74" i="1"/>
  <c r="BO41" i="1"/>
  <c r="BS41" i="1" s="1"/>
  <c r="BO103" i="1"/>
  <c r="BS103" i="1" s="1"/>
  <c r="AY44" i="1"/>
  <c r="BC44" i="1" s="1"/>
  <c r="AY110" i="1"/>
  <c r="BC110" i="1" s="1"/>
  <c r="BO135" i="1"/>
  <c r="BS135" i="1" s="1"/>
  <c r="AY46" i="1"/>
  <c r="BC46" i="1" s="1"/>
  <c r="AY100" i="1"/>
  <c r="BC100" i="1" s="1"/>
  <c r="AY14" i="1"/>
  <c r="BC14" i="1" s="1"/>
  <c r="AY102" i="1"/>
  <c r="BC102" i="1" s="1"/>
  <c r="BO114" i="1"/>
  <c r="BS114" i="1" s="1"/>
  <c r="BO39" i="1"/>
  <c r="BS39" i="1" s="1"/>
  <c r="AY73" i="1"/>
  <c r="BC73" i="1" s="1"/>
  <c r="AY135" i="1"/>
  <c r="BC135" i="1" s="1"/>
  <c r="BO141" i="1"/>
  <c r="BS141" i="1" s="1"/>
  <c r="AY103" i="1"/>
  <c r="BC103" i="1" s="1"/>
  <c r="BO69" i="1"/>
  <c r="BS69" i="1" s="1"/>
  <c r="BO89" i="1"/>
  <c r="BS89" i="1" s="1"/>
  <c r="BO27" i="1"/>
  <c r="BS27" i="1" s="1"/>
  <c r="BO62" i="1"/>
  <c r="BS62" i="1" s="1"/>
  <c r="AY120" i="1"/>
  <c r="BC120" i="1" s="1"/>
  <c r="AY58" i="1"/>
  <c r="BC58" i="1" s="1"/>
  <c r="BO136" i="1"/>
  <c r="BS136" i="1" s="1"/>
  <c r="BO51" i="1"/>
  <c r="BS51" i="1" s="1"/>
  <c r="AY3" i="1"/>
  <c r="BC3" i="1" s="1"/>
  <c r="AY90" i="1"/>
  <c r="BC90" i="1" s="1"/>
  <c r="BO72" i="1"/>
  <c r="BS72" i="1" s="1"/>
  <c r="BO5" i="1"/>
  <c r="BS5" i="1" s="1"/>
  <c r="BO61" i="1"/>
  <c r="BS61" i="1" s="1"/>
  <c r="AY127" i="1"/>
  <c r="BC127" i="1" s="1"/>
  <c r="BO125" i="1"/>
  <c r="BS125" i="1" s="1"/>
  <c r="AY107" i="1"/>
  <c r="BC107" i="1" s="1"/>
  <c r="BO65" i="1"/>
  <c r="BS65" i="1" s="1"/>
  <c r="AY48" i="1"/>
  <c r="BC48" i="1" s="1"/>
  <c r="AY32" i="1"/>
  <c r="BC32" i="1" s="1"/>
  <c r="BO15" i="1"/>
  <c r="BS15" i="1" s="1"/>
  <c r="AY136" i="1"/>
  <c r="BC136" i="1" s="1"/>
  <c r="AY118" i="1"/>
  <c r="BC118" i="1" s="1"/>
  <c r="AY89" i="1"/>
  <c r="BC89" i="1" s="1"/>
  <c r="AY72" i="1"/>
  <c r="BC72" i="1" s="1"/>
  <c r="AY18" i="1"/>
  <c r="BC18" i="1" s="1"/>
  <c r="BO139" i="1"/>
  <c r="BS139" i="1" s="1"/>
  <c r="AY117" i="1"/>
  <c r="BC117" i="1" s="1"/>
  <c r="AY101" i="1"/>
  <c r="BC101" i="1" s="1"/>
  <c r="AY71" i="1"/>
  <c r="BC71" i="1" s="1"/>
  <c r="AY55" i="1"/>
  <c r="BC55" i="1" s="1"/>
  <c r="BO34" i="1"/>
  <c r="BS34" i="1" s="1"/>
  <c r="AY17" i="1"/>
  <c r="BC17" i="1" s="1"/>
  <c r="AY142" i="1"/>
  <c r="BC142" i="1" s="1"/>
  <c r="AY126" i="1"/>
  <c r="BC126" i="1" s="1"/>
  <c r="AY87" i="1"/>
  <c r="BC87" i="1" s="1"/>
  <c r="AY45" i="1"/>
  <c r="BC45" i="1" s="1"/>
  <c r="AY22" i="1"/>
  <c r="BC22" i="1" s="1"/>
  <c r="BO12" i="1"/>
  <c r="BS12" i="1" s="1"/>
  <c r="AY111" i="1"/>
  <c r="BC111" i="1" s="1"/>
  <c r="BO90" i="1"/>
  <c r="BS90" i="1" s="1"/>
  <c r="AY23" i="1"/>
  <c r="BC23" i="1" s="1"/>
  <c r="AY68" i="1"/>
  <c r="BC68" i="1" s="1"/>
  <c r="AY92" i="1"/>
  <c r="BC92" i="1" s="1"/>
  <c r="BO54" i="1"/>
  <c r="BS54" i="1" s="1"/>
  <c r="BO13" i="1"/>
  <c r="BS13" i="1" s="1"/>
  <c r="BO83" i="1"/>
  <c r="BS83" i="1" s="1"/>
  <c r="BO29" i="1"/>
  <c r="BS29" i="1" s="1"/>
  <c r="BO47" i="1"/>
  <c r="BS47" i="1" s="1"/>
  <c r="BO66" i="1"/>
  <c r="BS66" i="1" s="1"/>
  <c r="AY4" i="1"/>
  <c r="BC4" i="1" s="1"/>
  <c r="BO32" i="1"/>
  <c r="BS32" i="1" s="1"/>
  <c r="BO80" i="1"/>
  <c r="BS80" i="1" s="1"/>
  <c r="BO87" i="1"/>
  <c r="BS87" i="1" s="1"/>
  <c r="BO97" i="1"/>
  <c r="BS97" i="1" s="1"/>
  <c r="AY42" i="1"/>
  <c r="BC42" i="1" s="1"/>
  <c r="AY99" i="1"/>
  <c r="AY129" i="1"/>
  <c r="BC129" i="1" s="1"/>
  <c r="AY115" i="1"/>
  <c r="BC115" i="1" s="1"/>
  <c r="AY40" i="1"/>
  <c r="BC40" i="1" s="1"/>
  <c r="BO23" i="1"/>
  <c r="BS23" i="1" s="1"/>
  <c r="BO7" i="1"/>
  <c r="BS7" i="1" s="1"/>
  <c r="BO128" i="1"/>
  <c r="BS128" i="1" s="1"/>
  <c r="AY97" i="1"/>
  <c r="BC97" i="1" s="1"/>
  <c r="BO81" i="1"/>
  <c r="BS81" i="1" s="1"/>
  <c r="AY56" i="1"/>
  <c r="BC56" i="1" s="1"/>
  <c r="AY6" i="1"/>
  <c r="BC6" i="1" s="1"/>
  <c r="BO131" i="1"/>
  <c r="BS131" i="1" s="1"/>
  <c r="AY109" i="1"/>
  <c r="BC109" i="1" s="1"/>
  <c r="AY88" i="1"/>
  <c r="BC88" i="1" s="1"/>
  <c r="AY63" i="1"/>
  <c r="BC63" i="1" s="1"/>
  <c r="BO42" i="1"/>
  <c r="BS42" i="1" s="1"/>
  <c r="AY25" i="1"/>
  <c r="BC25" i="1" s="1"/>
  <c r="AY9" i="1"/>
  <c r="BC9" i="1" s="1"/>
  <c r="AY134" i="1"/>
  <c r="BC134" i="1" s="1"/>
  <c r="AY95" i="1"/>
  <c r="BC95" i="1" s="1"/>
  <c r="AY79" i="1"/>
  <c r="BC79" i="1" s="1"/>
  <c r="BO20" i="1"/>
  <c r="BS20" i="1" s="1"/>
  <c r="BO113" i="1"/>
  <c r="BS113" i="1" s="1"/>
  <c r="BO129" i="1"/>
  <c r="BS129" i="1" s="1"/>
  <c r="BO111" i="1"/>
  <c r="BS111" i="1" s="1"/>
  <c r="AY69" i="1"/>
  <c r="BC69" i="1" s="1"/>
  <c r="BO53" i="1"/>
  <c r="BS53" i="1" s="1"/>
  <c r="AY36" i="1"/>
  <c r="BC36" i="1" s="1"/>
  <c r="AY19" i="1"/>
  <c r="BC19" i="1" s="1"/>
  <c r="BO140" i="1"/>
  <c r="BS140" i="1" s="1"/>
  <c r="AY124" i="1"/>
  <c r="BC124" i="1" s="1"/>
  <c r="BO93" i="1"/>
  <c r="BS93" i="1" s="1"/>
  <c r="AY77" i="1"/>
  <c r="BC77" i="1" s="1"/>
  <c r="AY27" i="1"/>
  <c r="BC27" i="1" s="1"/>
  <c r="BO143" i="1"/>
  <c r="BS143" i="1" s="1"/>
  <c r="BO127" i="1"/>
  <c r="BS127" i="1" s="1"/>
  <c r="AY105" i="1"/>
  <c r="BC105" i="1" s="1"/>
  <c r="AY80" i="1"/>
  <c r="BC80" i="1" s="1"/>
  <c r="AY59" i="1"/>
  <c r="BC59" i="1" s="1"/>
  <c r="AY38" i="1"/>
  <c r="BC38" i="1" s="1"/>
  <c r="AY21" i="1"/>
  <c r="BC21" i="1" s="1"/>
  <c r="AY5" i="1"/>
  <c r="BC5" i="1" s="1"/>
  <c r="AY130" i="1"/>
  <c r="BC130" i="1" s="1"/>
  <c r="AY91" i="1"/>
  <c r="BC91" i="1" s="1"/>
  <c r="AY75" i="1"/>
  <c r="BC75" i="1" s="1"/>
  <c r="BO3" i="1"/>
  <c r="BS3" i="1" s="1"/>
  <c r="BO16" i="1"/>
  <c r="BS16" i="1" s="1"/>
  <c r="AY119" i="1"/>
  <c r="BC119" i="1" s="1"/>
  <c r="BO94" i="1"/>
  <c r="BS94" i="1" s="1"/>
  <c r="AY57" i="1"/>
  <c r="BC57" i="1" s="1"/>
  <c r="BO85" i="1"/>
  <c r="BS85" i="1" s="1"/>
  <c r="AY131" i="1"/>
  <c r="BC131" i="1" s="1"/>
  <c r="BO58" i="1"/>
  <c r="BS58" i="1" s="1"/>
  <c r="BO63" i="1"/>
  <c r="BS63" i="1" s="1"/>
  <c r="AY108" i="1"/>
  <c r="BC108" i="1" s="1"/>
  <c r="AY54" i="1"/>
  <c r="BC54" i="1" s="1"/>
  <c r="AY128" i="1"/>
  <c r="BC128" i="1" s="1"/>
  <c r="BO38" i="1"/>
  <c r="BS38" i="1" s="1"/>
  <c r="AY20" i="1"/>
  <c r="BC20" i="1" s="1"/>
  <c r="BO48" i="1"/>
  <c r="BS48" i="1" s="1"/>
  <c r="BO56" i="1"/>
  <c r="BS56" i="1" s="1"/>
  <c r="BO96" i="1"/>
  <c r="BS96" i="1" s="1"/>
  <c r="AY116" i="1"/>
  <c r="BC116" i="1" s="1"/>
  <c r="BO144" i="1"/>
  <c r="BS144" i="1" s="1"/>
  <c r="BO112" i="1"/>
  <c r="BS112" i="1" s="1"/>
  <c r="BO121" i="1"/>
  <c r="BO123" i="1"/>
  <c r="BS123" i="1" s="1"/>
  <c r="BO24" i="1"/>
  <c r="BS24" i="1" s="1"/>
  <c r="BO8" i="1"/>
  <c r="BS8" i="1" s="1"/>
  <c r="BO115" i="1"/>
  <c r="BS115" i="1" s="1"/>
  <c r="BO98" i="1"/>
  <c r="BS98" i="1" s="1"/>
  <c r="BO82" i="1"/>
  <c r="BS82" i="1" s="1"/>
  <c r="AY140" i="1"/>
  <c r="BC140" i="1" s="1"/>
  <c r="BO77" i="1"/>
  <c r="BS77" i="1" s="1"/>
  <c r="AY143" i="1"/>
  <c r="BC143" i="1" s="1"/>
  <c r="BO116" i="1"/>
  <c r="BS116" i="1" s="1"/>
  <c r="AY41" i="1"/>
  <c r="BC41" i="1" s="1"/>
  <c r="AY51" i="1"/>
  <c r="BC51" i="1" s="1"/>
  <c r="BO142" i="1"/>
  <c r="BS142" i="1" s="1"/>
  <c r="BO100" i="1"/>
  <c r="BS100" i="1" s="1"/>
  <c r="AY66" i="1"/>
  <c r="BC66" i="1" s="1"/>
  <c r="BO45" i="1"/>
  <c r="BS45" i="1" s="1"/>
  <c r="AY15" i="1"/>
  <c r="BC15" i="1" s="1"/>
  <c r="AY114" i="1"/>
  <c r="BC114" i="1" s="1"/>
  <c r="BO122" i="1"/>
  <c r="BS122" i="1" s="1"/>
  <c r="AY34" i="1"/>
  <c r="BC34" i="1" s="1"/>
  <c r="AY49" i="1"/>
  <c r="BC49" i="1" s="1"/>
  <c r="BO22" i="1"/>
  <c r="BS22" i="1" s="1"/>
  <c r="AY16" i="1"/>
  <c r="BC16" i="1" s="1"/>
  <c r="AY141" i="1"/>
  <c r="BC141" i="1" s="1"/>
  <c r="AY125" i="1"/>
  <c r="BC125" i="1" s="1"/>
  <c r="AY86" i="1"/>
  <c r="BC86" i="1" s="1"/>
  <c r="BO44" i="1"/>
  <c r="BS44" i="1" s="1"/>
  <c r="BO28" i="1"/>
  <c r="BS28" i="1" s="1"/>
  <c r="BO110" i="1"/>
  <c r="BS110" i="1" s="1"/>
  <c r="BO68" i="1"/>
  <c r="BS68" i="1" s="1"/>
  <c r="BO52" i="1"/>
  <c r="BS52" i="1" s="1"/>
  <c r="AY35" i="1"/>
  <c r="BC35" i="1" s="1"/>
  <c r="BO6" i="1"/>
  <c r="BS6" i="1" s="1"/>
  <c r="BO109" i="1"/>
  <c r="BS109" i="1" s="1"/>
  <c r="BO92" i="1"/>
  <c r="BS92" i="1" s="1"/>
  <c r="BO76" i="1"/>
  <c r="BS76" i="1" s="1"/>
  <c r="BO55" i="1"/>
  <c r="BS55" i="1" s="1"/>
  <c r="BO138" i="1"/>
  <c r="BS138" i="1" s="1"/>
  <c r="AY112" i="1"/>
  <c r="BC112" i="1" s="1"/>
  <c r="BO75" i="1"/>
  <c r="BS75" i="1" s="1"/>
  <c r="BO33" i="1"/>
  <c r="BS33" i="1" s="1"/>
  <c r="AY53" i="1"/>
  <c r="BC53" i="1" s="1"/>
  <c r="AY132" i="1"/>
  <c r="BC132" i="1" s="1"/>
  <c r="AY81" i="1"/>
  <c r="BC81" i="1" s="1"/>
  <c r="BO35" i="1"/>
  <c r="BS35" i="1" s="1"/>
  <c r="AY84" i="1"/>
  <c r="BC84" i="1" s="1"/>
  <c r="BO108" i="1"/>
  <c r="BS108" i="1" s="1"/>
  <c r="BO21" i="1"/>
  <c r="BS21" i="1" s="1"/>
  <c r="BO130" i="1"/>
  <c r="BS130" i="1" s="1"/>
  <c r="BO95" i="1"/>
  <c r="BS95" i="1" s="1"/>
  <c r="AY62" i="1"/>
  <c r="BC62" i="1" s="1"/>
  <c r="BO37" i="1"/>
  <c r="BS37" i="1" s="1"/>
  <c r="BO11" i="1"/>
  <c r="BS11" i="1" s="1"/>
  <c r="AY93" i="1"/>
  <c r="BC93" i="1" s="1"/>
  <c r="AY76" i="1"/>
  <c r="BC76" i="1" s="1"/>
  <c r="BO120" i="1"/>
  <c r="BS120" i="1" s="1"/>
  <c r="AY33" i="1"/>
  <c r="BC33" i="1" s="1"/>
  <c r="BO14" i="1"/>
  <c r="BS14" i="1" s="1"/>
  <c r="AY12" i="1"/>
  <c r="BC12" i="1" s="1"/>
  <c r="AY137" i="1"/>
  <c r="BC137" i="1" s="1"/>
  <c r="AY98" i="1"/>
  <c r="BC98" i="1" s="1"/>
  <c r="AY82" i="1"/>
  <c r="BC82" i="1" s="1"/>
  <c r="BO40" i="1"/>
  <c r="BS40" i="1" s="1"/>
  <c r="AY144" i="1"/>
  <c r="BC144" i="1" s="1"/>
  <c r="BO106" i="1"/>
  <c r="BS106" i="1" s="1"/>
  <c r="BO64" i="1"/>
  <c r="BS64" i="1" s="1"/>
  <c r="AY47" i="1"/>
  <c r="BC47" i="1" s="1"/>
  <c r="AY31" i="1"/>
  <c r="BC31" i="1" s="1"/>
  <c r="AY122" i="1"/>
  <c r="BC122" i="1" s="1"/>
  <c r="BO105" i="1"/>
  <c r="BS105" i="1" s="1"/>
  <c r="BO88" i="1"/>
  <c r="BS88" i="1" s="1"/>
  <c r="BO71" i="1"/>
  <c r="BS71" i="1" s="1"/>
  <c r="BO25" i="1"/>
  <c r="BS25" i="1" s="1"/>
  <c r="BO134" i="1"/>
  <c r="BS134" i="1" s="1"/>
  <c r="AY104" i="1"/>
  <c r="BC104" i="1" s="1"/>
  <c r="AY70" i="1"/>
  <c r="BC70" i="1" s="1"/>
  <c r="BO78" i="1"/>
  <c r="BS78" i="1" s="1"/>
  <c r="BO19" i="1"/>
  <c r="BS19" i="1" s="1"/>
  <c r="BO124" i="1"/>
  <c r="BS124" i="1" s="1"/>
  <c r="AY60" i="1"/>
  <c r="BC60" i="1" s="1"/>
  <c r="BO31" i="1"/>
  <c r="BS31" i="1" s="1"/>
  <c r="BO70" i="1"/>
  <c r="BS70" i="1" s="1"/>
  <c r="BO104" i="1"/>
  <c r="BS104" i="1" s="1"/>
  <c r="AY121" i="1"/>
  <c r="AY123" i="1"/>
  <c r="BC123" i="1" s="1"/>
  <c r="AY24" i="1"/>
  <c r="BC24" i="1" s="1"/>
  <c r="AY8" i="1"/>
  <c r="BC8" i="1" s="1"/>
  <c r="AY133" i="1"/>
  <c r="BC133" i="1" s="1"/>
  <c r="AY94" i="1"/>
  <c r="BC94" i="1" s="1"/>
  <c r="AY78" i="1"/>
  <c r="BC78" i="1" s="1"/>
  <c r="BO36" i="1"/>
  <c r="BS36" i="1" s="1"/>
  <c r="BO118" i="1"/>
  <c r="BS118" i="1" s="1"/>
  <c r="BO102" i="1"/>
  <c r="BS102" i="1" s="1"/>
  <c r="BO60" i="1"/>
  <c r="BS60" i="1" s="1"/>
  <c r="AY43" i="1"/>
  <c r="BC43" i="1" s="1"/>
  <c r="BO18" i="1"/>
  <c r="BS18" i="1" s="1"/>
  <c r="BO117" i="1"/>
  <c r="BS117" i="1" s="1"/>
  <c r="BO101" i="1"/>
  <c r="BS101" i="1" s="1"/>
  <c r="BO84" i="1"/>
  <c r="BS84" i="1" s="1"/>
  <c r="BO67" i="1"/>
  <c r="BS67" i="1" s="1"/>
  <c r="BO17" i="1"/>
  <c r="BS17" i="1" s="1"/>
  <c r="BO126" i="1"/>
  <c r="BS126" i="1" s="1"/>
  <c r="BO91" i="1"/>
  <c r="BS91" i="1" s="1"/>
  <c r="BO49" i="1"/>
  <c r="BS49" i="1" s="1"/>
  <c r="AY65" i="1"/>
  <c r="BC65" i="1" s="1"/>
  <c r="AY7" i="1"/>
  <c r="BC7" i="1" s="1"/>
  <c r="AY106" i="1"/>
  <c r="BC106" i="1" s="1"/>
  <c r="AY52" i="1"/>
  <c r="BC52" i="1" s="1"/>
  <c r="AY139" i="1"/>
  <c r="BC139" i="1" s="1"/>
  <c r="BO30" i="1"/>
  <c r="BS30" i="1" s="1"/>
  <c r="AY29" i="1"/>
  <c r="BC29" i="1" s="1"/>
  <c r="AI6" i="1"/>
  <c r="AM6" i="1" s="1"/>
  <c r="AI10" i="1"/>
  <c r="AM10" i="1" s="1"/>
  <c r="AI14" i="1"/>
  <c r="AM14" i="1" s="1"/>
  <c r="AI18" i="1"/>
  <c r="AM18" i="1" s="1"/>
  <c r="AI22" i="1"/>
  <c r="AM22" i="1" s="1"/>
  <c r="AI30" i="1"/>
  <c r="AM30" i="1" s="1"/>
  <c r="AI34" i="1"/>
  <c r="AM34" i="1" s="1"/>
  <c r="AI38" i="1"/>
  <c r="AM38" i="1" s="1"/>
  <c r="AI42" i="1"/>
  <c r="AM42" i="1" s="1"/>
  <c r="AI46" i="1"/>
  <c r="AM46" i="1" s="1"/>
  <c r="AI54" i="1"/>
  <c r="AM54" i="1" s="1"/>
  <c r="AI58" i="1"/>
  <c r="AM58" i="1" s="1"/>
  <c r="AI62" i="1"/>
  <c r="AM62" i="1" s="1"/>
  <c r="AI66" i="1"/>
  <c r="AM66" i="1" s="1"/>
  <c r="AI70" i="1"/>
  <c r="AM70" i="1" s="1"/>
  <c r="AI78" i="1"/>
  <c r="AM78" i="1" s="1"/>
  <c r="AI82" i="1"/>
  <c r="AM82" i="1" s="1"/>
  <c r="AI86" i="1"/>
  <c r="AM86" i="1" s="1"/>
  <c r="AI90" i="1"/>
  <c r="AM90" i="1" s="1"/>
  <c r="AI94" i="1"/>
  <c r="AM94" i="1" s="1"/>
  <c r="AI98" i="1"/>
  <c r="AM98" i="1" s="1"/>
  <c r="AI102" i="1"/>
  <c r="AM102" i="1" s="1"/>
  <c r="AI106" i="1"/>
  <c r="AM106" i="1" s="1"/>
  <c r="AI110" i="1"/>
  <c r="AM110" i="1" s="1"/>
  <c r="AI114" i="1"/>
  <c r="AM114" i="1" s="1"/>
  <c r="AI118" i="1"/>
  <c r="AM118" i="1" s="1"/>
  <c r="AI122" i="1"/>
  <c r="AM122" i="1" s="1"/>
  <c r="AI126" i="1"/>
  <c r="AM126" i="1" s="1"/>
  <c r="AI130" i="1"/>
  <c r="AM130" i="1" s="1"/>
  <c r="AI134" i="1"/>
  <c r="AM134" i="1" s="1"/>
  <c r="AI138" i="1"/>
  <c r="AM138" i="1" s="1"/>
  <c r="AI142" i="1"/>
  <c r="AM142" i="1" s="1"/>
  <c r="AI4" i="1"/>
  <c r="AM4" i="1" s="1"/>
  <c r="AI8" i="1"/>
  <c r="AM8" i="1" s="1"/>
  <c r="AI12" i="1"/>
  <c r="AM12" i="1" s="1"/>
  <c r="AI16" i="1"/>
  <c r="AM16" i="1" s="1"/>
  <c r="AI20" i="1"/>
  <c r="AM20" i="1" s="1"/>
  <c r="AI24" i="1"/>
  <c r="AM24" i="1" s="1"/>
  <c r="AI28" i="1"/>
  <c r="AM28" i="1" s="1"/>
  <c r="AI32" i="1"/>
  <c r="AM32" i="1" s="1"/>
  <c r="AI36" i="1"/>
  <c r="AM36" i="1" s="1"/>
  <c r="AI40" i="1"/>
  <c r="AM40" i="1" s="1"/>
  <c r="AI44" i="1"/>
  <c r="AM44" i="1" s="1"/>
  <c r="AI48" i="1"/>
  <c r="AM48" i="1" s="1"/>
  <c r="AI52" i="1"/>
  <c r="AM52" i="1" s="1"/>
  <c r="AI56" i="1"/>
  <c r="AM56" i="1" s="1"/>
  <c r="AI60" i="1"/>
  <c r="AM60" i="1" s="1"/>
  <c r="AI64" i="1"/>
  <c r="AM64" i="1" s="1"/>
  <c r="AI68" i="1"/>
  <c r="AM68" i="1" s="1"/>
  <c r="AI72" i="1"/>
  <c r="AM72" i="1" s="1"/>
  <c r="AI76" i="1"/>
  <c r="AM76" i="1" s="1"/>
  <c r="AI80" i="1"/>
  <c r="AM80" i="1" s="1"/>
  <c r="AI84" i="1"/>
  <c r="AM84" i="1" s="1"/>
  <c r="AI88" i="1"/>
  <c r="AM88" i="1" s="1"/>
  <c r="AI92" i="1"/>
  <c r="AM92" i="1" s="1"/>
  <c r="AI96" i="1"/>
  <c r="AM96" i="1" s="1"/>
  <c r="AI100" i="1"/>
  <c r="AM100" i="1" s="1"/>
  <c r="AI104" i="1"/>
  <c r="AM104" i="1" s="1"/>
  <c r="AI108" i="1"/>
  <c r="AM108" i="1" s="1"/>
  <c r="AI112" i="1"/>
  <c r="AM112" i="1" s="1"/>
  <c r="AI116" i="1"/>
  <c r="AM116" i="1" s="1"/>
  <c r="AI120" i="1"/>
  <c r="AM120" i="1" s="1"/>
  <c r="AI124" i="1"/>
  <c r="AM124" i="1" s="1"/>
  <c r="AI128" i="1"/>
  <c r="AM128" i="1" s="1"/>
  <c r="AI132" i="1"/>
  <c r="AM132" i="1" s="1"/>
  <c r="AI136" i="1"/>
  <c r="AM136" i="1" s="1"/>
  <c r="AI140" i="1"/>
  <c r="AM140" i="1" s="1"/>
  <c r="AI144" i="1"/>
  <c r="AM144" i="1" s="1"/>
  <c r="AI3" i="1"/>
  <c r="AM3" i="1" s="1"/>
  <c r="AI11" i="1"/>
  <c r="AM11" i="1" s="1"/>
  <c r="AI19" i="1"/>
  <c r="AM19" i="1" s="1"/>
  <c r="AI27" i="1"/>
  <c r="AM27" i="1" s="1"/>
  <c r="AI35" i="1"/>
  <c r="AM35" i="1" s="1"/>
  <c r="AI43" i="1"/>
  <c r="AM43" i="1" s="1"/>
  <c r="AI51" i="1"/>
  <c r="AM51" i="1" s="1"/>
  <c r="AI59" i="1"/>
  <c r="AM59" i="1" s="1"/>
  <c r="AI67" i="1"/>
  <c r="AM67" i="1" s="1"/>
  <c r="AI75" i="1"/>
  <c r="AM75" i="1" s="1"/>
  <c r="AI83" i="1"/>
  <c r="AM83" i="1" s="1"/>
  <c r="AI91" i="1"/>
  <c r="AM91" i="1" s="1"/>
  <c r="AI107" i="1"/>
  <c r="AM107" i="1" s="1"/>
  <c r="AI115" i="1"/>
  <c r="AM115" i="1" s="1"/>
  <c r="AI131" i="1"/>
  <c r="AM131" i="1" s="1"/>
  <c r="AI5" i="1"/>
  <c r="AM5" i="1" s="1"/>
  <c r="AI21" i="1"/>
  <c r="AM21" i="1" s="1"/>
  <c r="AI37" i="1"/>
  <c r="AM37" i="1" s="1"/>
  <c r="AI61" i="1"/>
  <c r="AM61" i="1" s="1"/>
  <c r="AI77" i="1"/>
  <c r="AM77" i="1" s="1"/>
  <c r="AI93" i="1"/>
  <c r="AM93" i="1" s="1"/>
  <c r="AI109" i="1"/>
  <c r="AM109" i="1" s="1"/>
  <c r="AI133" i="1"/>
  <c r="AM133" i="1" s="1"/>
  <c r="AI7" i="1"/>
  <c r="AM7" i="1" s="1"/>
  <c r="AI23" i="1"/>
  <c r="AM23" i="1" s="1"/>
  <c r="AI39" i="1"/>
  <c r="AM39" i="1" s="1"/>
  <c r="AI55" i="1"/>
  <c r="AM55" i="1" s="1"/>
  <c r="AI63" i="1"/>
  <c r="AM63" i="1" s="1"/>
  <c r="AI79" i="1"/>
  <c r="AM79" i="1" s="1"/>
  <c r="AI95" i="1"/>
  <c r="AM95" i="1" s="1"/>
  <c r="AI111" i="1"/>
  <c r="AM111" i="1" s="1"/>
  <c r="AI135" i="1"/>
  <c r="AM135" i="1" s="1"/>
  <c r="AI9" i="1"/>
  <c r="AM9" i="1" s="1"/>
  <c r="AI17" i="1"/>
  <c r="AM17" i="1" s="1"/>
  <c r="AI25" i="1"/>
  <c r="AM25" i="1" s="1"/>
  <c r="AI33" i="1"/>
  <c r="AM33" i="1" s="1"/>
  <c r="AI41" i="1"/>
  <c r="AM41" i="1" s="1"/>
  <c r="AI49" i="1"/>
  <c r="AM49" i="1" s="1"/>
  <c r="AI57" i="1"/>
  <c r="AM57" i="1" s="1"/>
  <c r="AI65" i="1"/>
  <c r="AM65" i="1" s="1"/>
  <c r="AI73" i="1"/>
  <c r="AM73" i="1" s="1"/>
  <c r="AI81" i="1"/>
  <c r="AM81" i="1" s="1"/>
  <c r="AI89" i="1"/>
  <c r="AM89" i="1" s="1"/>
  <c r="AI97" i="1"/>
  <c r="AM97" i="1" s="1"/>
  <c r="AI105" i="1"/>
  <c r="AM105" i="1" s="1"/>
  <c r="AI113" i="1"/>
  <c r="AM113" i="1" s="1"/>
  <c r="AI121" i="1"/>
  <c r="AI129" i="1"/>
  <c r="AM129" i="1" s="1"/>
  <c r="AI137" i="1"/>
  <c r="AM137" i="1" s="1"/>
  <c r="AI123" i="1"/>
  <c r="AM123" i="1" s="1"/>
  <c r="AI13" i="1"/>
  <c r="AM13" i="1" s="1"/>
  <c r="AI29" i="1"/>
  <c r="AM29" i="1" s="1"/>
  <c r="AI45" i="1"/>
  <c r="AM45" i="1" s="1"/>
  <c r="AI53" i="1"/>
  <c r="AM53" i="1" s="1"/>
  <c r="AI69" i="1"/>
  <c r="AM69" i="1" s="1"/>
  <c r="AI85" i="1"/>
  <c r="AM85" i="1" s="1"/>
  <c r="AI101" i="1"/>
  <c r="AM101" i="1" s="1"/>
  <c r="AI117" i="1"/>
  <c r="AM117" i="1" s="1"/>
  <c r="AI125" i="1"/>
  <c r="AM125" i="1" s="1"/>
  <c r="AI141" i="1"/>
  <c r="AM141" i="1" s="1"/>
  <c r="AI15" i="1"/>
  <c r="AM15" i="1" s="1"/>
  <c r="AI31" i="1"/>
  <c r="AM31" i="1" s="1"/>
  <c r="AI47" i="1"/>
  <c r="AM47" i="1" s="1"/>
  <c r="AI71" i="1"/>
  <c r="AM71" i="1" s="1"/>
  <c r="AI87" i="1"/>
  <c r="AM87" i="1" s="1"/>
  <c r="AI103" i="1"/>
  <c r="AM103" i="1" s="1"/>
  <c r="AI119" i="1"/>
  <c r="AM119" i="1" s="1"/>
  <c r="AI127" i="1"/>
  <c r="AM127" i="1" s="1"/>
  <c r="AI143" i="1"/>
  <c r="AM143" i="1" s="1"/>
  <c r="AI139" i="1"/>
  <c r="AM139" i="1" s="1"/>
  <c r="CK10" i="1"/>
  <c r="CL10" i="1" s="1"/>
  <c r="CJ106" i="1"/>
  <c r="CK106" i="1" s="1"/>
  <c r="CL106" i="1" s="1"/>
  <c r="M139" i="1"/>
  <c r="M126" i="1"/>
  <c r="L126" i="1"/>
  <c r="M117" i="1"/>
  <c r="L117" i="1"/>
  <c r="M111" i="1"/>
  <c r="L111" i="1"/>
  <c r="M104" i="1"/>
  <c r="L104" i="1"/>
  <c r="M103" i="1"/>
  <c r="L103" i="1"/>
  <c r="M92" i="1"/>
  <c r="L92" i="1"/>
  <c r="N85" i="1"/>
  <c r="M85" i="1"/>
  <c r="L85" i="1"/>
  <c r="M60" i="1"/>
  <c r="L60" i="1"/>
  <c r="M59" i="1"/>
  <c r="L59" i="1"/>
  <c r="M58" i="1"/>
  <c r="L58" i="1"/>
  <c r="M57" i="1"/>
  <c r="L57" i="1"/>
  <c r="AM146" i="1" l="1"/>
  <c r="BO146" i="1"/>
  <c r="BC146" i="1"/>
  <c r="BS146" i="1"/>
  <c r="AY146" i="1"/>
  <c r="AI146" i="1"/>
  <c r="M27" i="1"/>
  <c r="N27" i="1"/>
  <c r="L28" i="1"/>
  <c r="M28" i="1"/>
  <c r="N28" i="1"/>
  <c r="B228" i="1"/>
  <c r="B198" i="1"/>
  <c r="B202" i="1"/>
  <c r="B200" i="1"/>
  <c r="B199" i="1"/>
  <c r="CP226" i="1"/>
  <c r="CI226" i="1"/>
  <c r="CB226" i="1"/>
  <c r="CQ221" i="1"/>
  <c r="CP221" i="1"/>
  <c r="CJ221" i="1"/>
  <c r="CJ47" i="1" s="1"/>
  <c r="CI221" i="1"/>
  <c r="CC221" i="1"/>
  <c r="CB221" i="1"/>
  <c r="CQ220" i="1"/>
  <c r="CQ204" i="1" s="1"/>
  <c r="CP220" i="1"/>
  <c r="CJ220" i="1"/>
  <c r="CJ204" i="1" s="1"/>
  <c r="CI220" i="1"/>
  <c r="CC220" i="1"/>
  <c r="CC204" i="1" s="1"/>
  <c r="CB220" i="1"/>
  <c r="CQ219" i="1"/>
  <c r="CQ199" i="1" s="1"/>
  <c r="CP219" i="1"/>
  <c r="CJ219" i="1"/>
  <c r="CJ199" i="1" s="1"/>
  <c r="CI219" i="1"/>
  <c r="CC219" i="1"/>
  <c r="CC199" i="1" s="1"/>
  <c r="CB219" i="1"/>
  <c r="CQ212" i="1"/>
  <c r="CP212" i="1"/>
  <c r="CJ212" i="1"/>
  <c r="CI212" i="1"/>
  <c r="CC212" i="1"/>
  <c r="CB212" i="1"/>
  <c r="CQ222" i="1"/>
  <c r="CP222" i="1"/>
  <c r="CJ222" i="1"/>
  <c r="CI222" i="1"/>
  <c r="CC222" i="1"/>
  <c r="CB222" i="1"/>
  <c r="CQ230" i="1"/>
  <c r="CP230" i="1"/>
  <c r="CJ230" i="1"/>
  <c r="CI230" i="1"/>
  <c r="CC230" i="1"/>
  <c r="CB230" i="1"/>
  <c r="CQ225" i="1"/>
  <c r="CP225" i="1"/>
  <c r="CJ225" i="1"/>
  <c r="CI225" i="1"/>
  <c r="CC225" i="1"/>
  <c r="CB225" i="1"/>
  <c r="CQ224" i="1"/>
  <c r="CP224" i="1"/>
  <c r="CJ224" i="1"/>
  <c r="CI224" i="1"/>
  <c r="CC224" i="1"/>
  <c r="CB224" i="1"/>
  <c r="CQ218" i="1"/>
  <c r="CP218" i="1"/>
  <c r="CJ218" i="1"/>
  <c r="CI218" i="1"/>
  <c r="CC218" i="1"/>
  <c r="CB218" i="1"/>
  <c r="CQ217" i="1"/>
  <c r="CP217" i="1"/>
  <c r="CJ217" i="1"/>
  <c r="CI217" i="1"/>
  <c r="CC217" i="1"/>
  <c r="CB217" i="1"/>
  <c r="CQ216" i="1"/>
  <c r="CP216" i="1"/>
  <c r="CJ216" i="1"/>
  <c r="CI216" i="1"/>
  <c r="CC216" i="1"/>
  <c r="CB216" i="1"/>
  <c r="CQ215" i="1"/>
  <c r="CP215" i="1"/>
  <c r="CJ215" i="1"/>
  <c r="CI215" i="1"/>
  <c r="CC215" i="1"/>
  <c r="CB215" i="1"/>
  <c r="CQ214" i="1"/>
  <c r="CP214" i="1"/>
  <c r="CJ214" i="1"/>
  <c r="CI214" i="1"/>
  <c r="CC214" i="1"/>
  <c r="CB214" i="1"/>
  <c r="CQ209" i="1"/>
  <c r="CP209" i="1"/>
  <c r="CJ209" i="1"/>
  <c r="CI209" i="1"/>
  <c r="CC209" i="1"/>
  <c r="CB209" i="1"/>
  <c r="CQ208" i="1"/>
  <c r="CP208" i="1"/>
  <c r="CJ208" i="1"/>
  <c r="CI208" i="1"/>
  <c r="CC208" i="1"/>
  <c r="CB208" i="1"/>
  <c r="CQ211" i="1"/>
  <c r="CP211" i="1"/>
  <c r="CJ211" i="1"/>
  <c r="CI211" i="1"/>
  <c r="CC211" i="1"/>
  <c r="CB211" i="1"/>
  <c r="CQ210" i="1"/>
  <c r="CP210" i="1"/>
  <c r="CJ210" i="1"/>
  <c r="CI210" i="1"/>
  <c r="CC210" i="1"/>
  <c r="CB210" i="1"/>
  <c r="CQ207" i="1"/>
  <c r="CP207" i="1"/>
  <c r="CJ207" i="1"/>
  <c r="CI207" i="1"/>
  <c r="CC207" i="1"/>
  <c r="CB207" i="1"/>
  <c r="CQ206" i="1"/>
  <c r="CP206" i="1"/>
  <c r="CJ206" i="1"/>
  <c r="CI206" i="1"/>
  <c r="CC206" i="1"/>
  <c r="CB206" i="1"/>
  <c r="CQ205" i="1"/>
  <c r="CP205" i="1"/>
  <c r="CJ205" i="1"/>
  <c r="CI205" i="1"/>
  <c r="CC205" i="1"/>
  <c r="CB205" i="1"/>
  <c r="CQ196" i="1"/>
  <c r="CP196" i="1"/>
  <c r="CJ196" i="1"/>
  <c r="CI196" i="1"/>
  <c r="CC196" i="1"/>
  <c r="CB196" i="1"/>
  <c r="CQ195" i="1"/>
  <c r="CP195" i="1"/>
  <c r="CJ195" i="1"/>
  <c r="CI195" i="1"/>
  <c r="CC195" i="1"/>
  <c r="CB195" i="1"/>
  <c r="CQ201" i="1"/>
  <c r="CP201" i="1"/>
  <c r="CJ201" i="1"/>
  <c r="CI201" i="1"/>
  <c r="CC201" i="1"/>
  <c r="CB201" i="1"/>
  <c r="CQ197" i="1"/>
  <c r="CP197" i="1"/>
  <c r="CJ197" i="1"/>
  <c r="CI197" i="1"/>
  <c r="CC197" i="1"/>
  <c r="CB197" i="1"/>
  <c r="CQ229" i="1"/>
  <c r="CP229" i="1"/>
  <c r="CJ229" i="1"/>
  <c r="CI229" i="1"/>
  <c r="CC229" i="1"/>
  <c r="CB229" i="1"/>
  <c r="CQ193" i="1"/>
  <c r="CP193" i="1"/>
  <c r="CJ193" i="1"/>
  <c r="CI193" i="1"/>
  <c r="CC193" i="1"/>
  <c r="CB193" i="1"/>
  <c r="CQ192" i="1"/>
  <c r="CP192" i="1"/>
  <c r="CJ192" i="1"/>
  <c r="CI192" i="1"/>
  <c r="CC192" i="1"/>
  <c r="CB192" i="1"/>
  <c r="M191" i="1"/>
  <c r="N191" i="1"/>
  <c r="AC191" i="1"/>
  <c r="AD191" i="1"/>
  <c r="AS191" i="1"/>
  <c r="AT191" i="1"/>
  <c r="BI191" i="1"/>
  <c r="BJ191" i="1"/>
  <c r="CI47" i="1"/>
  <c r="CP204" i="1"/>
  <c r="CI204" i="1"/>
  <c r="CB204" i="1"/>
  <c r="CP199" i="1"/>
  <c r="CI199" i="1"/>
  <c r="CB199" i="1"/>
  <c r="B230" i="1"/>
  <c r="B222" i="1"/>
  <c r="B212" i="1"/>
  <c r="B219" i="1"/>
  <c r="B220" i="1"/>
  <c r="B221" i="1"/>
  <c r="B225" i="1"/>
  <c r="B226" i="1"/>
  <c r="B224" i="1"/>
  <c r="B218" i="1"/>
  <c r="B217" i="1"/>
  <c r="B216" i="1"/>
  <c r="B215" i="1"/>
  <c r="B214" i="1"/>
  <c r="B209" i="1"/>
  <c r="B208" i="1"/>
  <c r="B211" i="1"/>
  <c r="B210" i="1"/>
  <c r="B207" i="1"/>
  <c r="B206" i="1"/>
  <c r="B205" i="1"/>
  <c r="B196" i="1"/>
  <c r="B195" i="1"/>
  <c r="B201" i="1"/>
  <c r="B197" i="1"/>
  <c r="B204" i="1"/>
  <c r="B191" i="1"/>
  <c r="B192" i="1"/>
  <c r="B193" i="1"/>
  <c r="B229" i="1"/>
  <c r="L130" i="1"/>
  <c r="M130" i="1"/>
  <c r="B153" i="1"/>
  <c r="L153" i="1"/>
  <c r="M153" i="1"/>
  <c r="N153" i="1"/>
  <c r="AB153" i="1"/>
  <c r="AC153" i="1"/>
  <c r="AD153" i="1"/>
  <c r="AR153" i="1"/>
  <c r="AS153" i="1"/>
  <c r="AT153" i="1"/>
  <c r="BH153" i="1"/>
  <c r="BI153" i="1"/>
  <c r="BJ153" i="1"/>
  <c r="L128" i="1"/>
  <c r="M128" i="1"/>
  <c r="B174" i="1" l="1"/>
  <c r="L174" i="1"/>
  <c r="M174" i="1"/>
  <c r="N174" i="1"/>
  <c r="AB174" i="1"/>
  <c r="AC174" i="1"/>
  <c r="AD174" i="1"/>
  <c r="AR174" i="1"/>
  <c r="AS174" i="1"/>
  <c r="AT174" i="1"/>
  <c r="BH174" i="1"/>
  <c r="BI174" i="1"/>
  <c r="BJ174" i="1"/>
  <c r="B147" i="1"/>
  <c r="B162" i="1"/>
  <c r="B175" i="1"/>
  <c r="B166" i="1"/>
  <c r="B172" i="1"/>
  <c r="B157" i="1"/>
  <c r="B169" i="1"/>
  <c r="B176" i="1"/>
  <c r="B186" i="1"/>
  <c r="L18" i="1"/>
  <c r="L19" i="1"/>
  <c r="M18" i="1"/>
  <c r="M19" i="1"/>
  <c r="L4" i="1"/>
  <c r="M4" i="1"/>
  <c r="N4" i="1"/>
  <c r="L5" i="1"/>
  <c r="M5" i="1"/>
  <c r="N5" i="1"/>
  <c r="L6" i="1"/>
  <c r="M6" i="1"/>
  <c r="N6" i="1"/>
  <c r="L7" i="1"/>
  <c r="M7" i="1"/>
  <c r="N7" i="1"/>
  <c r="L8" i="1"/>
  <c r="M8" i="1"/>
  <c r="N8" i="1"/>
  <c r="L9" i="1"/>
  <c r="M9" i="1"/>
  <c r="N9" i="1"/>
  <c r="L10" i="1"/>
  <c r="M10" i="1"/>
  <c r="N10" i="1"/>
  <c r="L11" i="1"/>
  <c r="M11" i="1"/>
  <c r="N11" i="1"/>
  <c r="L12" i="1"/>
  <c r="M12" i="1"/>
  <c r="N12" i="1"/>
  <c r="L13" i="1"/>
  <c r="M13" i="1"/>
  <c r="N13" i="1"/>
  <c r="L14" i="1"/>
  <c r="M14" i="1"/>
  <c r="N14" i="1"/>
  <c r="N15" i="1"/>
  <c r="N16" i="1"/>
  <c r="N17" i="1"/>
  <c r="N18" i="1"/>
  <c r="N19" i="1"/>
  <c r="L21" i="1"/>
  <c r="M21" i="1"/>
  <c r="N21" i="1"/>
  <c r="L22" i="1"/>
  <c r="M22" i="1"/>
  <c r="N22" i="1"/>
  <c r="L23" i="1"/>
  <c r="M23" i="1"/>
  <c r="N23" i="1"/>
  <c r="N24" i="1"/>
  <c r="L25" i="1"/>
  <c r="N25" i="1"/>
  <c r="B187" i="1"/>
  <c r="B161" i="1"/>
  <c r="B177" i="1"/>
  <c r="B164" i="1"/>
  <c r="B155" i="1"/>
  <c r="B179" i="1"/>
  <c r="B152" i="1"/>
  <c r="B156" i="1"/>
  <c r="B170" i="1"/>
  <c r="B184" i="1"/>
  <c r="B167" i="1"/>
  <c r="B185" i="1"/>
  <c r="B173" i="1"/>
  <c r="B158" i="1"/>
  <c r="B160" i="1"/>
  <c r="B182" i="1"/>
  <c r="B165" i="1"/>
  <c r="B144" i="1"/>
  <c r="B163" i="1"/>
  <c r="B181" i="1"/>
  <c r="B178" i="1"/>
  <c r="B168" i="1"/>
  <c r="B183" i="1"/>
  <c r="B171" i="1"/>
  <c r="B180" i="1"/>
  <c r="B154" i="1"/>
  <c r="B159" i="1"/>
  <c r="B143" i="1"/>
  <c r="O146" i="1" l="1"/>
  <c r="S3" i="1" s="1"/>
  <c r="W3" i="1" s="1"/>
  <c r="BW3" i="1" l="1"/>
  <c r="CB3" i="1" s="1"/>
  <c r="S123" i="1"/>
  <c r="W123" i="1" s="1"/>
  <c r="BW123" i="1" s="1"/>
  <c r="S29" i="1"/>
  <c r="W29" i="1" s="1"/>
  <c r="BW29" i="1" s="1"/>
  <c r="S45" i="1"/>
  <c r="W45" i="1" s="1"/>
  <c r="BW45" i="1" s="1"/>
  <c r="S62" i="1"/>
  <c r="W62" i="1" s="1"/>
  <c r="BW62" i="1" s="1"/>
  <c r="S79" i="1"/>
  <c r="W79" i="1" s="1"/>
  <c r="BW79" i="1" s="1"/>
  <c r="S95" i="1"/>
  <c r="W95" i="1" s="1"/>
  <c r="BW95" i="1" s="1"/>
  <c r="S112" i="1"/>
  <c r="W112" i="1" s="1"/>
  <c r="BW112" i="1" s="1"/>
  <c r="S130" i="1"/>
  <c r="W130" i="1" s="1"/>
  <c r="BW130" i="1" s="1"/>
  <c r="S5" i="1"/>
  <c r="W5" i="1" s="1"/>
  <c r="BW5" i="1" s="1"/>
  <c r="S21" i="1"/>
  <c r="W21" i="1" s="1"/>
  <c r="BW21" i="1" s="1"/>
  <c r="S38" i="1"/>
  <c r="W38" i="1" s="1"/>
  <c r="BW38" i="1" s="1"/>
  <c r="S55" i="1"/>
  <c r="W55" i="1" s="1"/>
  <c r="BW55" i="1" s="1"/>
  <c r="S71" i="1"/>
  <c r="W71" i="1" s="1"/>
  <c r="BW71" i="1" s="1"/>
  <c r="S88" i="1"/>
  <c r="W88" i="1" s="1"/>
  <c r="BW88" i="1" s="1"/>
  <c r="S105" i="1"/>
  <c r="W105" i="1" s="1"/>
  <c r="BW105" i="1" s="1"/>
  <c r="S122" i="1"/>
  <c r="W122" i="1" s="1"/>
  <c r="BW122" i="1" s="1"/>
  <c r="S139" i="1"/>
  <c r="W139" i="1" s="1"/>
  <c r="BW139" i="1" s="1"/>
  <c r="S10" i="1"/>
  <c r="W10" i="1" s="1"/>
  <c r="BW10" i="1" s="1"/>
  <c r="S35" i="1"/>
  <c r="W35" i="1" s="1"/>
  <c r="BW35" i="1" s="1"/>
  <c r="S52" i="1"/>
  <c r="W52" i="1" s="1"/>
  <c r="BW52" i="1" s="1"/>
  <c r="S68" i="1"/>
  <c r="W68" i="1" s="1"/>
  <c r="BW68" i="1" s="1"/>
  <c r="S85" i="1"/>
  <c r="W85" i="1" s="1"/>
  <c r="BW85" i="1" s="1"/>
  <c r="S102" i="1"/>
  <c r="W102" i="1" s="1"/>
  <c r="BW102" i="1" s="1"/>
  <c r="S118" i="1"/>
  <c r="W118" i="1" s="1"/>
  <c r="BW118" i="1" s="1"/>
  <c r="S136" i="1"/>
  <c r="W136" i="1" s="1"/>
  <c r="BW136" i="1" s="1"/>
  <c r="S11" i="1"/>
  <c r="W11" i="1" s="1"/>
  <c r="BW11" i="1" s="1"/>
  <c r="S28" i="1"/>
  <c r="W28" i="1" s="1"/>
  <c r="BW28" i="1" s="1"/>
  <c r="S44" i="1"/>
  <c r="W44" i="1" s="1"/>
  <c r="BW44" i="1" s="1"/>
  <c r="S61" i="1"/>
  <c r="W61" i="1" s="1"/>
  <c r="BW61" i="1" s="1"/>
  <c r="S78" i="1"/>
  <c r="W78" i="1" s="1"/>
  <c r="BW78" i="1" s="1"/>
  <c r="S94" i="1"/>
  <c r="W94" i="1" s="1"/>
  <c r="BW94" i="1" s="1"/>
  <c r="S111" i="1"/>
  <c r="W111" i="1" s="1"/>
  <c r="BW111" i="1" s="1"/>
  <c r="S129" i="1"/>
  <c r="W129" i="1" s="1"/>
  <c r="BW129" i="1" s="1"/>
  <c r="S4" i="1"/>
  <c r="W4" i="1" s="1"/>
  <c r="BW4" i="1" s="1"/>
  <c r="S20" i="1"/>
  <c r="W20" i="1" s="1"/>
  <c r="BW20" i="1" s="1"/>
  <c r="S22" i="1"/>
  <c r="W22" i="1" s="1"/>
  <c r="BW22" i="1" s="1"/>
  <c r="S33" i="1"/>
  <c r="W33" i="1" s="1"/>
  <c r="BW33" i="1" s="1"/>
  <c r="S49" i="1"/>
  <c r="W49" i="1" s="1"/>
  <c r="BW49" i="1" s="1"/>
  <c r="S66" i="1"/>
  <c r="W66" i="1" s="1"/>
  <c r="BW66" i="1" s="1"/>
  <c r="S83" i="1"/>
  <c r="W83" i="1" s="1"/>
  <c r="BW83" i="1" s="1"/>
  <c r="S100" i="1"/>
  <c r="W100" i="1" s="1"/>
  <c r="BW100" i="1" s="1"/>
  <c r="S116" i="1"/>
  <c r="W116" i="1" s="1"/>
  <c r="BW116" i="1" s="1"/>
  <c r="S134" i="1"/>
  <c r="W134" i="1" s="1"/>
  <c r="BW134" i="1" s="1"/>
  <c r="S9" i="1"/>
  <c r="W9" i="1" s="1"/>
  <c r="BW9" i="1" s="1"/>
  <c r="S25" i="1"/>
  <c r="W25" i="1" s="1"/>
  <c r="BW25" i="1" s="1"/>
  <c r="S42" i="1"/>
  <c r="W42" i="1" s="1"/>
  <c r="BW42" i="1" s="1"/>
  <c r="S59" i="1"/>
  <c r="W59" i="1" s="1"/>
  <c r="BW59" i="1" s="1"/>
  <c r="S76" i="1"/>
  <c r="W76" i="1" s="1"/>
  <c r="BW76" i="1" s="1"/>
  <c r="S92" i="1"/>
  <c r="W92" i="1" s="1"/>
  <c r="BW92" i="1" s="1"/>
  <c r="S109" i="1"/>
  <c r="W109" i="1" s="1"/>
  <c r="BW109" i="1" s="1"/>
  <c r="S127" i="1"/>
  <c r="W127" i="1" s="1"/>
  <c r="BW127" i="1" s="1"/>
  <c r="S143" i="1"/>
  <c r="W143" i="1" s="1"/>
  <c r="BW143" i="1" s="1"/>
  <c r="S18" i="1"/>
  <c r="W18" i="1" s="1"/>
  <c r="BW18" i="1" s="1"/>
  <c r="S39" i="1"/>
  <c r="W39" i="1" s="1"/>
  <c r="BW39" i="1" s="1"/>
  <c r="S56" i="1"/>
  <c r="W56" i="1" s="1"/>
  <c r="BW56" i="1" s="1"/>
  <c r="S72" i="1"/>
  <c r="W72" i="1" s="1"/>
  <c r="BW72" i="1" s="1"/>
  <c r="S89" i="1"/>
  <c r="W89" i="1" s="1"/>
  <c r="BW89" i="1" s="1"/>
  <c r="S106" i="1"/>
  <c r="W106" i="1" s="1"/>
  <c r="BW106" i="1" s="1"/>
  <c r="S124" i="1"/>
  <c r="W124" i="1" s="1"/>
  <c r="BW124" i="1" s="1"/>
  <c r="S140" i="1"/>
  <c r="W140" i="1" s="1"/>
  <c r="BW140" i="1" s="1"/>
  <c r="S15" i="1"/>
  <c r="W15" i="1" s="1"/>
  <c r="BW15" i="1" s="1"/>
  <c r="S32" i="1"/>
  <c r="W32" i="1" s="1"/>
  <c r="BW32" i="1" s="1"/>
  <c r="S48" i="1"/>
  <c r="W48" i="1" s="1"/>
  <c r="BW48" i="1" s="1"/>
  <c r="S65" i="1"/>
  <c r="W65" i="1" s="1"/>
  <c r="BW65" i="1" s="1"/>
  <c r="S82" i="1"/>
  <c r="W82" i="1" s="1"/>
  <c r="BW82" i="1" s="1"/>
  <c r="S98" i="1"/>
  <c r="W98" i="1" s="1"/>
  <c r="BW98" i="1" s="1"/>
  <c r="S115" i="1"/>
  <c r="W115" i="1" s="1"/>
  <c r="BW115" i="1" s="1"/>
  <c r="S133" i="1"/>
  <c r="W133" i="1" s="1"/>
  <c r="BW133" i="1" s="1"/>
  <c r="S8" i="1"/>
  <c r="W8" i="1" s="1"/>
  <c r="BW8" i="1" s="1"/>
  <c r="S24" i="1"/>
  <c r="W24" i="1" s="1"/>
  <c r="BW24" i="1" s="1"/>
  <c r="S84" i="1"/>
  <c r="W84" i="1" s="1"/>
  <c r="BW84" i="1" s="1"/>
  <c r="S101" i="1"/>
  <c r="W101" i="1" s="1"/>
  <c r="BW101" i="1" s="1"/>
  <c r="S6" i="1"/>
  <c r="W6" i="1" s="1"/>
  <c r="BW6" i="1" s="1"/>
  <c r="S47" i="1"/>
  <c r="W47" i="1" s="1"/>
  <c r="BW47" i="1" s="1"/>
  <c r="S81" i="1"/>
  <c r="W81" i="1" s="1"/>
  <c r="BW81" i="1" s="1"/>
  <c r="S97" i="1"/>
  <c r="W97" i="1" s="1"/>
  <c r="BW97" i="1" s="1"/>
  <c r="S132" i="1"/>
  <c r="W132" i="1" s="1"/>
  <c r="BW132" i="1" s="1"/>
  <c r="S23" i="1"/>
  <c r="W23" i="1" s="1"/>
  <c r="BW23" i="1" s="1"/>
  <c r="S57" i="1"/>
  <c r="W57" i="1" s="1"/>
  <c r="BW57" i="1" s="1"/>
  <c r="S73" i="1"/>
  <c r="W73" i="1" s="1"/>
  <c r="BW73" i="1" s="1"/>
  <c r="S107" i="1"/>
  <c r="W107" i="1" s="1"/>
  <c r="BW107" i="1" s="1"/>
  <c r="S125" i="1"/>
  <c r="W125" i="1" s="1"/>
  <c r="BW125" i="1" s="1"/>
  <c r="S16" i="1"/>
  <c r="W16" i="1" s="1"/>
  <c r="BW16" i="1" s="1"/>
  <c r="S37" i="1"/>
  <c r="W37" i="1" s="1"/>
  <c r="BW37" i="1" s="1"/>
  <c r="S54" i="1"/>
  <c r="W54" i="1" s="1"/>
  <c r="BW54" i="1" s="1"/>
  <c r="S70" i="1"/>
  <c r="W70" i="1" s="1"/>
  <c r="BW70" i="1" s="1"/>
  <c r="S87" i="1"/>
  <c r="W87" i="1" s="1"/>
  <c r="BW87" i="1" s="1"/>
  <c r="S104" i="1"/>
  <c r="W104" i="1" s="1"/>
  <c r="BW104" i="1" s="1"/>
  <c r="S120" i="1"/>
  <c r="W120" i="1" s="1"/>
  <c r="BW120" i="1" s="1"/>
  <c r="S138" i="1"/>
  <c r="W138" i="1" s="1"/>
  <c r="BW138" i="1" s="1"/>
  <c r="S13" i="1"/>
  <c r="W13" i="1" s="1"/>
  <c r="BW13" i="1" s="1"/>
  <c r="S30" i="1"/>
  <c r="W30" i="1" s="1"/>
  <c r="BW30" i="1" s="1"/>
  <c r="S46" i="1"/>
  <c r="W46" i="1" s="1"/>
  <c r="BW46" i="1" s="1"/>
  <c r="S63" i="1"/>
  <c r="W63" i="1" s="1"/>
  <c r="BW63" i="1" s="1"/>
  <c r="S80" i="1"/>
  <c r="W80" i="1" s="1"/>
  <c r="BW80" i="1" s="1"/>
  <c r="S96" i="1"/>
  <c r="W96" i="1" s="1"/>
  <c r="BW96" i="1" s="1"/>
  <c r="S113" i="1"/>
  <c r="W113" i="1" s="1"/>
  <c r="BW113" i="1" s="1"/>
  <c r="S131" i="1"/>
  <c r="W131" i="1" s="1"/>
  <c r="BW131" i="1" s="1"/>
  <c r="S27" i="1"/>
  <c r="W27" i="1" s="1"/>
  <c r="BW27" i="1" s="1"/>
  <c r="S43" i="1"/>
  <c r="W43" i="1" s="1"/>
  <c r="BW43" i="1" s="1"/>
  <c r="S60" i="1"/>
  <c r="W60" i="1" s="1"/>
  <c r="BW60" i="1" s="1"/>
  <c r="S77" i="1"/>
  <c r="W77" i="1" s="1"/>
  <c r="BW77" i="1" s="1"/>
  <c r="S93" i="1"/>
  <c r="W93" i="1" s="1"/>
  <c r="BW93" i="1" s="1"/>
  <c r="S110" i="1"/>
  <c r="W110" i="1" s="1"/>
  <c r="BW110" i="1" s="1"/>
  <c r="S128" i="1"/>
  <c r="W128" i="1" s="1"/>
  <c r="BW128" i="1" s="1"/>
  <c r="S144" i="1"/>
  <c r="W144" i="1" s="1"/>
  <c r="BW144" i="1" s="1"/>
  <c r="S19" i="1"/>
  <c r="W19" i="1" s="1"/>
  <c r="BW19" i="1" s="1"/>
  <c r="S36" i="1"/>
  <c r="W36" i="1" s="1"/>
  <c r="BW36" i="1" s="1"/>
  <c r="S53" i="1"/>
  <c r="W53" i="1" s="1"/>
  <c r="BW53" i="1" s="1"/>
  <c r="S69" i="1"/>
  <c r="W69" i="1" s="1"/>
  <c r="BW69" i="1" s="1"/>
  <c r="S86" i="1"/>
  <c r="W86" i="1" s="1"/>
  <c r="BW86" i="1" s="1"/>
  <c r="S103" i="1"/>
  <c r="W103" i="1" s="1"/>
  <c r="BW103" i="1" s="1"/>
  <c r="S119" i="1"/>
  <c r="W119" i="1" s="1"/>
  <c r="BW119" i="1" s="1"/>
  <c r="S137" i="1"/>
  <c r="W137" i="1" s="1"/>
  <c r="BW137" i="1" s="1"/>
  <c r="S12" i="1"/>
  <c r="W12" i="1" s="1"/>
  <c r="BW12" i="1" s="1"/>
  <c r="S41" i="1"/>
  <c r="W41" i="1" s="1"/>
  <c r="BW41" i="1" s="1"/>
  <c r="S58" i="1"/>
  <c r="W58" i="1" s="1"/>
  <c r="BW58" i="1" s="1"/>
  <c r="S75" i="1"/>
  <c r="W75" i="1" s="1"/>
  <c r="BW75" i="1" s="1"/>
  <c r="S91" i="1"/>
  <c r="W91" i="1" s="1"/>
  <c r="BW91" i="1" s="1"/>
  <c r="S108" i="1"/>
  <c r="W108" i="1" s="1"/>
  <c r="BW108" i="1" s="1"/>
  <c r="S126" i="1"/>
  <c r="W126" i="1" s="1"/>
  <c r="BW126" i="1" s="1"/>
  <c r="S142" i="1"/>
  <c r="W142" i="1" s="1"/>
  <c r="BW142" i="1" s="1"/>
  <c r="S17" i="1"/>
  <c r="W17" i="1" s="1"/>
  <c r="BW17" i="1" s="1"/>
  <c r="S34" i="1"/>
  <c r="W34" i="1" s="1"/>
  <c r="BW34" i="1" s="1"/>
  <c r="S51" i="1"/>
  <c r="W51" i="1" s="1"/>
  <c r="BW51" i="1" s="1"/>
  <c r="S67" i="1"/>
  <c r="W67" i="1" s="1"/>
  <c r="BW67" i="1" s="1"/>
  <c r="S117" i="1"/>
  <c r="W117" i="1" s="1"/>
  <c r="BW117" i="1" s="1"/>
  <c r="S135" i="1"/>
  <c r="W135" i="1" s="1"/>
  <c r="BW135" i="1" s="1"/>
  <c r="S31" i="1"/>
  <c r="W31" i="1" s="1"/>
  <c r="BW31" i="1" s="1"/>
  <c r="S64" i="1"/>
  <c r="W64" i="1" s="1"/>
  <c r="BW64" i="1" s="1"/>
  <c r="S114" i="1"/>
  <c r="W114" i="1" s="1"/>
  <c r="BW114" i="1" s="1"/>
  <c r="S7" i="1"/>
  <c r="W7" i="1" s="1"/>
  <c r="BW7" i="1" s="1"/>
  <c r="S40" i="1"/>
  <c r="W40" i="1" s="1"/>
  <c r="BW40" i="1" s="1"/>
  <c r="S90" i="1"/>
  <c r="W90" i="1" s="1"/>
  <c r="BW90" i="1" s="1"/>
  <c r="S141" i="1"/>
  <c r="W141" i="1" s="1"/>
  <c r="BW141" i="1" s="1"/>
  <c r="S14" i="1"/>
  <c r="W14" i="1" s="1"/>
  <c r="BW14" i="1" s="1"/>
  <c r="M137" i="1"/>
  <c r="L137" i="1"/>
  <c r="BJ152" i="1"/>
  <c r="BI152" i="1"/>
  <c r="BH152" i="1"/>
  <c r="AT152" i="1"/>
  <c r="AS152" i="1"/>
  <c r="AR152" i="1"/>
  <c r="AD152" i="1"/>
  <c r="AC152" i="1"/>
  <c r="AB152" i="1"/>
  <c r="N152" i="1"/>
  <c r="M152" i="1"/>
  <c r="L152" i="1"/>
  <c r="CQ4" i="1"/>
  <c r="CQ5" i="1" s="1"/>
  <c r="CQ162" i="1" s="1"/>
  <c r="CQ76" i="1"/>
  <c r="CQ77" i="1" s="1"/>
  <c r="CQ78" i="1" s="1"/>
  <c r="CJ114" i="1"/>
  <c r="CJ141" i="1" s="1"/>
  <c r="CJ184" i="1" s="1"/>
  <c r="CJ69" i="1" s="1"/>
  <c r="CJ132" i="1"/>
  <c r="CJ90" i="1"/>
  <c r="CJ182" i="1" s="1"/>
  <c r="CJ76" i="1"/>
  <c r="CJ77" i="1" s="1"/>
  <c r="CJ78" i="1" s="1"/>
  <c r="CJ60" i="1" s="1"/>
  <c r="CJ128" i="1" s="1"/>
  <c r="CJ81" i="1" s="1"/>
  <c r="CJ29" i="1" s="1"/>
  <c r="CJ56" i="1" s="1"/>
  <c r="CJ38" i="1" s="1"/>
  <c r="CJ185" i="1" s="1"/>
  <c r="CJ41" i="1"/>
  <c r="CJ53" i="1" s="1"/>
  <c r="CJ54" i="1" s="1"/>
  <c r="CJ52" i="1" s="1"/>
  <c r="CJ117" i="1"/>
  <c r="CJ28" i="1"/>
  <c r="CJ57" i="1" s="1"/>
  <c r="CJ30" i="1" s="1"/>
  <c r="CJ31" i="1" s="1"/>
  <c r="CJ82" i="1" s="1"/>
  <c r="CJ33" i="1" s="1"/>
  <c r="CJ124" i="1" s="1"/>
  <c r="CJ35" i="1" s="1"/>
  <c r="CJ36" i="1" s="1"/>
  <c r="CJ118" i="1"/>
  <c r="CJ4" i="1"/>
  <c r="CJ5" i="1" s="1"/>
  <c r="CJ101" i="1" s="1"/>
  <c r="CJ162" i="1" s="1"/>
  <c r="CC184" i="1"/>
  <c r="CC76" i="1"/>
  <c r="CC77" i="1" s="1"/>
  <c r="CC78" i="1" s="1"/>
  <c r="CC30" i="1"/>
  <c r="CC162" i="1"/>
  <c r="CQ185" i="1" l="1"/>
  <c r="CQ79" i="1"/>
  <c r="CQ80" i="1" s="1"/>
  <c r="CQ81" i="1" s="1"/>
  <c r="CQ82" i="1" s="1"/>
  <c r="CQ83" i="1" s="1"/>
  <c r="CQ84" i="1" s="1"/>
  <c r="CQ85" i="1" s="1"/>
  <c r="CC185" i="1"/>
  <c r="CC79" i="1"/>
  <c r="CC80" i="1" s="1"/>
  <c r="CC81" i="1" s="1"/>
  <c r="CC82" i="1" s="1"/>
  <c r="CC83" i="1" s="1"/>
  <c r="CC84" i="1" s="1"/>
  <c r="CC85" i="1" s="1"/>
  <c r="W146" i="1"/>
  <c r="CB64" i="1"/>
  <c r="CB142" i="1"/>
  <c r="CB137" i="1"/>
  <c r="CB144" i="1"/>
  <c r="CB77" i="1"/>
  <c r="CB63" i="1"/>
  <c r="CB125" i="1"/>
  <c r="CB23" i="1"/>
  <c r="CB24" i="1"/>
  <c r="CB106" i="1"/>
  <c r="CB39" i="1"/>
  <c r="CB42" i="1"/>
  <c r="CB49" i="1"/>
  <c r="CB78" i="1"/>
  <c r="CB85" i="1"/>
  <c r="CB88" i="1"/>
  <c r="CB95" i="1"/>
  <c r="CB40" i="1"/>
  <c r="CB51" i="1"/>
  <c r="CB58" i="1"/>
  <c r="CB53" i="1"/>
  <c r="CB60" i="1"/>
  <c r="CB46" i="1"/>
  <c r="BX46" i="1"/>
  <c r="CP46" i="1" s="1"/>
  <c r="CB54" i="1"/>
  <c r="CB107" i="1"/>
  <c r="CB6" i="1"/>
  <c r="CB82" i="1"/>
  <c r="CB89" i="1"/>
  <c r="CB92" i="1"/>
  <c r="CB100" i="1"/>
  <c r="CB129" i="1"/>
  <c r="CB136" i="1"/>
  <c r="CB139" i="1"/>
  <c r="CB123" i="1"/>
  <c r="CB14" i="1"/>
  <c r="CB7" i="1"/>
  <c r="CB135" i="1"/>
  <c r="CB34" i="1"/>
  <c r="CB108" i="1"/>
  <c r="CB41" i="1"/>
  <c r="CB103" i="1"/>
  <c r="CB36" i="1"/>
  <c r="CB110" i="1"/>
  <c r="CB43" i="1"/>
  <c r="CB96" i="1"/>
  <c r="CB30" i="1"/>
  <c r="CB104" i="1"/>
  <c r="CB37" i="1"/>
  <c r="CB73" i="1"/>
  <c r="CB97" i="1"/>
  <c r="CB101" i="1"/>
  <c r="CB133" i="1"/>
  <c r="CB65" i="1"/>
  <c r="CB140" i="1"/>
  <c r="CB72" i="1"/>
  <c r="CB143" i="1"/>
  <c r="CB76" i="1"/>
  <c r="CB9" i="1"/>
  <c r="CB83" i="1"/>
  <c r="CB22" i="1"/>
  <c r="CB111" i="1"/>
  <c r="CB44" i="1"/>
  <c r="CB118" i="1"/>
  <c r="CB52" i="1"/>
  <c r="CB122" i="1"/>
  <c r="CB55" i="1"/>
  <c r="CB130" i="1"/>
  <c r="CB62" i="1"/>
  <c r="CB90" i="1"/>
  <c r="CB67" i="1"/>
  <c r="CB75" i="1"/>
  <c r="CB69" i="1"/>
  <c r="CB131" i="1"/>
  <c r="CB138" i="1"/>
  <c r="CB70" i="1"/>
  <c r="BX70" i="1"/>
  <c r="CP70" i="1" s="1"/>
  <c r="CB47" i="1"/>
  <c r="BX47" i="1"/>
  <c r="CP47" i="1" s="1"/>
  <c r="CB98" i="1"/>
  <c r="CB32" i="1"/>
  <c r="CB109" i="1"/>
  <c r="CB116" i="1"/>
  <c r="CB4" i="1"/>
  <c r="CB11" i="1"/>
  <c r="CB10" i="1"/>
  <c r="CB21" i="1"/>
  <c r="CB29" i="1"/>
  <c r="CB31" i="1"/>
  <c r="CB126" i="1"/>
  <c r="CB119" i="1"/>
  <c r="CB128" i="1"/>
  <c r="CB113" i="1"/>
  <c r="CB120" i="1"/>
  <c r="CB132" i="1"/>
  <c r="CB8" i="1"/>
  <c r="CB15" i="1"/>
  <c r="CB18" i="1"/>
  <c r="CB25" i="1"/>
  <c r="CB33" i="1"/>
  <c r="CB61" i="1"/>
  <c r="CB68" i="1"/>
  <c r="CB71" i="1"/>
  <c r="CB5" i="1"/>
  <c r="CB79" i="1"/>
  <c r="CB141" i="1"/>
  <c r="CB114" i="1"/>
  <c r="CB117" i="1"/>
  <c r="CB17" i="1"/>
  <c r="CB91" i="1"/>
  <c r="CB12" i="1"/>
  <c r="CB86" i="1"/>
  <c r="CB19" i="1"/>
  <c r="CB93" i="1"/>
  <c r="CB27" i="1"/>
  <c r="CB80" i="1"/>
  <c r="CB13" i="1"/>
  <c r="CB87" i="1"/>
  <c r="CB16" i="1"/>
  <c r="CB57" i="1"/>
  <c r="CB81" i="1"/>
  <c r="CB84" i="1"/>
  <c r="CB115" i="1"/>
  <c r="CB48" i="1"/>
  <c r="CB124" i="1"/>
  <c r="CB56" i="1"/>
  <c r="CB127" i="1"/>
  <c r="CB59" i="1"/>
  <c r="CB134" i="1"/>
  <c r="CB66" i="1"/>
  <c r="CB20" i="1"/>
  <c r="CB94" i="1"/>
  <c r="CB28" i="1"/>
  <c r="CB102" i="1"/>
  <c r="CB35" i="1"/>
  <c r="CB105" i="1"/>
  <c r="CB38" i="1"/>
  <c r="CB112" i="1"/>
  <c r="CB45" i="1"/>
  <c r="S146" i="1"/>
  <c r="CJ177" i="1"/>
  <c r="CJ191" i="1"/>
  <c r="CQ177" i="1"/>
  <c r="CQ191" i="1"/>
  <c r="CC177" i="1"/>
  <c r="CC191" i="1"/>
  <c r="CQ181" i="1"/>
  <c r="CC167" i="1"/>
  <c r="CJ181" i="1"/>
  <c r="CC181" i="1"/>
  <c r="CJ167" i="1"/>
  <c r="CQ184" i="1"/>
  <c r="CQ167" i="1" s="1"/>
  <c r="CC153" i="1"/>
  <c r="CJ153" i="1"/>
  <c r="CQ153" i="1"/>
  <c r="CC174" i="1"/>
  <c r="CJ174" i="1"/>
  <c r="CQ174" i="1"/>
  <c r="CC175" i="1"/>
  <c r="CC86" i="1" l="1"/>
  <c r="CC87" i="1" s="1"/>
  <c r="CC88" i="1" s="1"/>
  <c r="CC89" i="1" s="1"/>
  <c r="CC182" i="1"/>
  <c r="CQ86" i="1"/>
  <c r="CQ87" i="1" s="1"/>
  <c r="CQ88" i="1" s="1"/>
  <c r="CQ89" i="1" s="1"/>
  <c r="CQ182" i="1"/>
  <c r="BZ45" i="1"/>
  <c r="BZ66" i="1"/>
  <c r="BZ28" i="1"/>
  <c r="BZ81" i="1"/>
  <c r="BZ94" i="1"/>
  <c r="BZ112" i="1"/>
  <c r="BZ124" i="1"/>
  <c r="BZ13" i="1"/>
  <c r="BZ61" i="1"/>
  <c r="BZ113" i="1"/>
  <c r="BZ143" i="1"/>
  <c r="BZ11" i="1"/>
  <c r="BZ69" i="1"/>
  <c r="BZ37" i="1"/>
  <c r="BZ41" i="1"/>
  <c r="BZ3" i="1"/>
  <c r="BZ35" i="1"/>
  <c r="BZ127" i="1"/>
  <c r="BZ16" i="1"/>
  <c r="BZ12" i="1"/>
  <c r="BZ71" i="1"/>
  <c r="BZ132" i="1"/>
  <c r="BZ20" i="1"/>
  <c r="BZ21" i="1"/>
  <c r="BZ47" i="1"/>
  <c r="BZ138" i="1"/>
  <c r="BZ55" i="1"/>
  <c r="BZ9" i="1"/>
  <c r="BZ97" i="1"/>
  <c r="BZ36" i="1"/>
  <c r="BZ38" i="1"/>
  <c r="BZ102" i="1"/>
  <c r="BZ134" i="1"/>
  <c r="BZ19" i="1"/>
  <c r="BZ79" i="1"/>
  <c r="BZ15" i="1"/>
  <c r="BZ31" i="1"/>
  <c r="BZ32" i="1"/>
  <c r="BZ62" i="1"/>
  <c r="BZ22" i="1"/>
  <c r="BZ133" i="1"/>
  <c r="BZ43" i="1"/>
  <c r="BZ17" i="1"/>
  <c r="BZ52" i="1"/>
  <c r="BZ105" i="1"/>
  <c r="BZ59" i="1"/>
  <c r="BZ115" i="1"/>
  <c r="BZ27" i="1"/>
  <c r="BZ114" i="1"/>
  <c r="BZ25" i="1"/>
  <c r="BZ119" i="1"/>
  <c r="BZ116" i="1"/>
  <c r="BZ67" i="1"/>
  <c r="BZ44" i="1"/>
  <c r="BZ140" i="1"/>
  <c r="BZ30" i="1"/>
  <c r="BZ34" i="1"/>
  <c r="BZ123" i="1"/>
  <c r="BZ136" i="1"/>
  <c r="BZ100" i="1"/>
  <c r="BZ89" i="1"/>
  <c r="BZ6" i="1"/>
  <c r="BZ54" i="1"/>
  <c r="BZ60" i="1"/>
  <c r="BZ58" i="1"/>
  <c r="BZ40" i="1"/>
  <c r="BZ88" i="1"/>
  <c r="BZ78" i="1"/>
  <c r="BZ42" i="1"/>
  <c r="BZ106" i="1"/>
  <c r="BZ23" i="1"/>
  <c r="BZ63" i="1"/>
  <c r="BZ144" i="1"/>
  <c r="BZ142" i="1"/>
  <c r="BZ56" i="1"/>
  <c r="BZ48" i="1"/>
  <c r="BZ84" i="1"/>
  <c r="BZ57" i="1"/>
  <c r="BZ87" i="1"/>
  <c r="BZ80" i="1"/>
  <c r="BZ93" i="1"/>
  <c r="BZ86" i="1"/>
  <c r="BZ91" i="1"/>
  <c r="BZ117" i="1"/>
  <c r="BZ141" i="1"/>
  <c r="BZ14" i="1"/>
  <c r="BZ5" i="1"/>
  <c r="BZ68" i="1"/>
  <c r="BZ33" i="1"/>
  <c r="BZ18" i="1"/>
  <c r="BZ8" i="1"/>
  <c r="BZ120" i="1"/>
  <c r="BZ128" i="1"/>
  <c r="BZ126" i="1"/>
  <c r="BZ29" i="1"/>
  <c r="BZ10" i="1"/>
  <c r="BZ7" i="1"/>
  <c r="BZ4" i="1"/>
  <c r="BZ109" i="1"/>
  <c r="BZ98" i="1"/>
  <c r="BZ70" i="1"/>
  <c r="BZ131" i="1"/>
  <c r="BZ75" i="1"/>
  <c r="BZ90" i="1"/>
  <c r="BZ130" i="1"/>
  <c r="BZ122" i="1"/>
  <c r="BZ118" i="1"/>
  <c r="BZ111" i="1"/>
  <c r="BZ83" i="1"/>
  <c r="BZ76" i="1"/>
  <c r="BZ72" i="1"/>
  <c r="BZ65" i="1"/>
  <c r="BZ101" i="1"/>
  <c r="BZ73" i="1"/>
  <c r="BZ104" i="1"/>
  <c r="BZ96" i="1"/>
  <c r="BZ110" i="1"/>
  <c r="BZ103" i="1"/>
  <c r="BZ108" i="1"/>
  <c r="BZ135" i="1"/>
  <c r="BZ139" i="1"/>
  <c r="BZ129" i="1"/>
  <c r="BZ92" i="1"/>
  <c r="BZ82" i="1"/>
  <c r="BZ107" i="1"/>
  <c r="BZ46" i="1"/>
  <c r="BZ53" i="1"/>
  <c r="BZ51" i="1"/>
  <c r="BZ95" i="1"/>
  <c r="BZ85" i="1"/>
  <c r="BZ49" i="1"/>
  <c r="BZ39" i="1"/>
  <c r="BZ24" i="1"/>
  <c r="BZ125" i="1"/>
  <c r="BZ77" i="1"/>
  <c r="BZ137" i="1"/>
  <c r="BZ64" i="1"/>
  <c r="CJ71" i="1"/>
  <c r="CJ72" i="1" s="1"/>
  <c r="CJ127" i="1" s="1"/>
  <c r="CJ73" i="1" s="1"/>
  <c r="N97" i="1"/>
  <c r="M97" i="1"/>
  <c r="M143" i="1"/>
  <c r="L143" i="1"/>
  <c r="BJ159" i="1"/>
  <c r="BI159" i="1"/>
  <c r="BH159" i="1"/>
  <c r="AT159" i="1"/>
  <c r="AS159" i="1"/>
  <c r="AR159" i="1"/>
  <c r="AD159" i="1"/>
  <c r="AC159" i="1"/>
  <c r="AB159" i="1"/>
  <c r="N159" i="1"/>
  <c r="M159" i="1"/>
  <c r="L159" i="1"/>
  <c r="M142" i="1"/>
  <c r="L142" i="1"/>
  <c r="M138" i="1"/>
  <c r="L138" i="1"/>
  <c r="BJ154" i="1"/>
  <c r="BI154" i="1"/>
  <c r="BH154" i="1"/>
  <c r="AT154" i="1"/>
  <c r="AS154" i="1"/>
  <c r="AR154" i="1"/>
  <c r="AD154" i="1"/>
  <c r="AC154" i="1"/>
  <c r="AB154" i="1"/>
  <c r="N154" i="1"/>
  <c r="M154" i="1"/>
  <c r="L154" i="1"/>
  <c r="N96" i="1"/>
  <c r="M96" i="1"/>
  <c r="L96" i="1"/>
  <c r="BJ180" i="1"/>
  <c r="BI180" i="1"/>
  <c r="BH180" i="1"/>
  <c r="AT180" i="1"/>
  <c r="AS180" i="1"/>
  <c r="AR180" i="1"/>
  <c r="AD180" i="1"/>
  <c r="AC180" i="1"/>
  <c r="AB180" i="1"/>
  <c r="N180" i="1"/>
  <c r="M180" i="1"/>
  <c r="L180" i="1"/>
  <c r="BJ171" i="1"/>
  <c r="BI171" i="1"/>
  <c r="BH171" i="1"/>
  <c r="AT171" i="1"/>
  <c r="AS171" i="1"/>
  <c r="AR171" i="1"/>
  <c r="AD171" i="1"/>
  <c r="AC171" i="1"/>
  <c r="AB171" i="1"/>
  <c r="N171" i="1"/>
  <c r="M171" i="1"/>
  <c r="L171" i="1"/>
  <c r="BJ183" i="1"/>
  <c r="BI183" i="1"/>
  <c r="BH183" i="1"/>
  <c r="AT183" i="1"/>
  <c r="AS183" i="1"/>
  <c r="AR183" i="1"/>
  <c r="AD183" i="1"/>
  <c r="AC183" i="1"/>
  <c r="AB183" i="1"/>
  <c r="N183" i="1"/>
  <c r="M183" i="1"/>
  <c r="L183" i="1"/>
  <c r="BJ168" i="1"/>
  <c r="BI168" i="1"/>
  <c r="BH168" i="1"/>
  <c r="AT168" i="1"/>
  <c r="AS168" i="1"/>
  <c r="AR168" i="1"/>
  <c r="AD168" i="1"/>
  <c r="AC168" i="1"/>
  <c r="AB168" i="1"/>
  <c r="N168" i="1"/>
  <c r="M168" i="1"/>
  <c r="L168" i="1"/>
  <c r="M136" i="1"/>
  <c r="L136" i="1"/>
  <c r="M124" i="1"/>
  <c r="L124" i="1"/>
  <c r="M132" i="1"/>
  <c r="L132" i="1"/>
  <c r="BJ178" i="1"/>
  <c r="BI178" i="1"/>
  <c r="BH178" i="1"/>
  <c r="AT178" i="1"/>
  <c r="AS178" i="1"/>
  <c r="AR178" i="1"/>
  <c r="AD178" i="1"/>
  <c r="AC178" i="1"/>
  <c r="AB178" i="1"/>
  <c r="N178" i="1"/>
  <c r="M178" i="1"/>
  <c r="L178" i="1"/>
  <c r="M131" i="1"/>
  <c r="L131" i="1"/>
  <c r="BJ181" i="1"/>
  <c r="BI181" i="1"/>
  <c r="BH181" i="1"/>
  <c r="AT181" i="1"/>
  <c r="AS181" i="1"/>
  <c r="AR181" i="1"/>
  <c r="AD181" i="1"/>
  <c r="AC181" i="1"/>
  <c r="AB181" i="1"/>
  <c r="N181" i="1"/>
  <c r="M181" i="1"/>
  <c r="L181" i="1"/>
  <c r="N51" i="1"/>
  <c r="M51" i="1"/>
  <c r="L51" i="1"/>
  <c r="M125" i="1"/>
  <c r="L125" i="1"/>
  <c r="M120" i="1"/>
  <c r="L120" i="1"/>
  <c r="BJ163" i="1"/>
  <c r="BI163" i="1"/>
  <c r="AT163" i="1"/>
  <c r="AS163" i="1"/>
  <c r="AD163" i="1"/>
  <c r="AC163" i="1"/>
  <c r="N163" i="1"/>
  <c r="M163" i="1"/>
  <c r="M140" i="1"/>
  <c r="L140" i="1"/>
  <c r="M118" i="1"/>
  <c r="L118" i="1"/>
  <c r="M144" i="1"/>
  <c r="L144" i="1"/>
  <c r="M116" i="1"/>
  <c r="L116" i="1"/>
  <c r="M135" i="1"/>
  <c r="L135" i="1"/>
  <c r="M112" i="1"/>
  <c r="L112" i="1"/>
  <c r="M102" i="1"/>
  <c r="L102" i="1"/>
  <c r="M110" i="1"/>
  <c r="L110" i="1"/>
  <c r="L79" i="1"/>
  <c r="M127" i="1"/>
  <c r="L127" i="1"/>
  <c r="M101" i="1"/>
  <c r="L101" i="1"/>
  <c r="M105" i="1"/>
  <c r="L105" i="1"/>
  <c r="M106" i="1"/>
  <c r="L106" i="1"/>
  <c r="M62" i="1"/>
  <c r="L62" i="1"/>
  <c r="M109" i="1"/>
  <c r="L109" i="1"/>
  <c r="M107" i="1"/>
  <c r="L107" i="1"/>
  <c r="BJ165" i="1"/>
  <c r="BI165" i="1"/>
  <c r="BH165" i="1"/>
  <c r="AT165" i="1"/>
  <c r="AS165" i="1"/>
  <c r="AR165" i="1"/>
  <c r="AD165" i="1"/>
  <c r="AC165" i="1"/>
  <c r="AB165" i="1"/>
  <c r="N165" i="1"/>
  <c r="M165" i="1"/>
  <c r="L165" i="1"/>
  <c r="N90" i="1"/>
  <c r="M90" i="1"/>
  <c r="L90" i="1"/>
  <c r="N93" i="1"/>
  <c r="M93" i="1"/>
  <c r="L93" i="1"/>
  <c r="N94" i="1"/>
  <c r="M94" i="1"/>
  <c r="L94" i="1"/>
  <c r="N95" i="1"/>
  <c r="BJ182" i="1"/>
  <c r="BI182" i="1"/>
  <c r="BH182" i="1"/>
  <c r="AT182" i="1"/>
  <c r="AS182" i="1"/>
  <c r="AR182" i="1"/>
  <c r="AD182" i="1"/>
  <c r="AC182" i="1"/>
  <c r="AB182" i="1"/>
  <c r="N182" i="1"/>
  <c r="M182" i="1"/>
  <c r="L182" i="1"/>
  <c r="N98" i="1"/>
  <c r="M98" i="1"/>
  <c r="L98" i="1"/>
  <c r="M73" i="1"/>
  <c r="L73" i="1"/>
  <c r="BJ160" i="1"/>
  <c r="BI160" i="1"/>
  <c r="BH160" i="1"/>
  <c r="AT160" i="1"/>
  <c r="AS160" i="1"/>
  <c r="AD160" i="1"/>
  <c r="AC160" i="1"/>
  <c r="AB160" i="1"/>
  <c r="N160" i="1"/>
  <c r="M160" i="1"/>
  <c r="L160" i="1"/>
  <c r="M123" i="1"/>
  <c r="L123" i="1"/>
  <c r="BJ158" i="1"/>
  <c r="BI158" i="1"/>
  <c r="BH158" i="1"/>
  <c r="AT158" i="1"/>
  <c r="AS158" i="1"/>
  <c r="AR158" i="1"/>
  <c r="AD158" i="1"/>
  <c r="AC158" i="1"/>
  <c r="AB158" i="1"/>
  <c r="N158" i="1"/>
  <c r="M158" i="1"/>
  <c r="L158" i="1"/>
  <c r="BJ173" i="1"/>
  <c r="BI173" i="1"/>
  <c r="BH173" i="1"/>
  <c r="AT173" i="1"/>
  <c r="AS173" i="1"/>
  <c r="AR173" i="1"/>
  <c r="AD173" i="1"/>
  <c r="AC173" i="1"/>
  <c r="AB173" i="1"/>
  <c r="N173" i="1"/>
  <c r="M173" i="1"/>
  <c r="L173" i="1"/>
  <c r="BJ185" i="1"/>
  <c r="BI185" i="1"/>
  <c r="BH185" i="1"/>
  <c r="AT185" i="1"/>
  <c r="AS185" i="1"/>
  <c r="AR185" i="1"/>
  <c r="AD185" i="1"/>
  <c r="AC185" i="1"/>
  <c r="AB185" i="1"/>
  <c r="N185" i="1"/>
  <c r="M185" i="1"/>
  <c r="L185" i="1"/>
  <c r="M56" i="1"/>
  <c r="L56" i="1"/>
  <c r="N88" i="1"/>
  <c r="M88" i="1"/>
  <c r="L88" i="1"/>
  <c r="M133" i="1"/>
  <c r="L133" i="1"/>
  <c r="M52" i="1"/>
  <c r="L52" i="1"/>
  <c r="N80" i="1"/>
  <c r="M80" i="1"/>
  <c r="L80" i="1"/>
  <c r="N81" i="1"/>
  <c r="M81" i="1"/>
  <c r="L81" i="1"/>
  <c r="N83" i="1"/>
  <c r="M83" i="1"/>
  <c r="L83" i="1"/>
  <c r="N87" i="1"/>
  <c r="M87" i="1"/>
  <c r="L87" i="1"/>
  <c r="M66" i="1"/>
  <c r="L66" i="1"/>
  <c r="N122" i="1"/>
  <c r="M122" i="1"/>
  <c r="L122" i="1"/>
  <c r="M72" i="1"/>
  <c r="L72" i="1"/>
  <c r="M68" i="1"/>
  <c r="L68" i="1"/>
  <c r="BJ167" i="1"/>
  <c r="BI167" i="1"/>
  <c r="BH167" i="1"/>
  <c r="AT167" i="1"/>
  <c r="AS167" i="1"/>
  <c r="AR167" i="1"/>
  <c r="AD167" i="1"/>
  <c r="AC167" i="1"/>
  <c r="AB167" i="1"/>
  <c r="N167" i="1"/>
  <c r="M167" i="1"/>
  <c r="L167" i="1"/>
  <c r="M69" i="1"/>
  <c r="L69" i="1"/>
  <c r="BJ184" i="1"/>
  <c r="BI184" i="1"/>
  <c r="BH184" i="1"/>
  <c r="AT184" i="1"/>
  <c r="AS184" i="1"/>
  <c r="AR184" i="1"/>
  <c r="AD184" i="1"/>
  <c r="AC184" i="1"/>
  <c r="AB184" i="1"/>
  <c r="N184" i="1"/>
  <c r="M184" i="1"/>
  <c r="L184" i="1"/>
  <c r="BJ170" i="1"/>
  <c r="BI170" i="1"/>
  <c r="BH170" i="1"/>
  <c r="AT170" i="1"/>
  <c r="AS170" i="1"/>
  <c r="AR170" i="1"/>
  <c r="AD170" i="1"/>
  <c r="AC170" i="1"/>
  <c r="AB170" i="1"/>
  <c r="N170" i="1"/>
  <c r="M170" i="1"/>
  <c r="L170" i="1"/>
  <c r="BJ156" i="1"/>
  <c r="BI156" i="1"/>
  <c r="BH156" i="1"/>
  <c r="AT156" i="1"/>
  <c r="AS156" i="1"/>
  <c r="AR156" i="1"/>
  <c r="AD156" i="1"/>
  <c r="AC156" i="1"/>
  <c r="AB156" i="1"/>
  <c r="N156" i="1"/>
  <c r="M156" i="1"/>
  <c r="L156" i="1"/>
  <c r="BJ179" i="1"/>
  <c r="BI179" i="1"/>
  <c r="BH179" i="1"/>
  <c r="AT179" i="1"/>
  <c r="AS179" i="1"/>
  <c r="AR179" i="1"/>
  <c r="AD179" i="1"/>
  <c r="AC179" i="1"/>
  <c r="AB179" i="1"/>
  <c r="N179" i="1"/>
  <c r="M179" i="1"/>
  <c r="L179" i="1"/>
  <c r="BJ155" i="1"/>
  <c r="BI155" i="1"/>
  <c r="BH155" i="1"/>
  <c r="AT155" i="1"/>
  <c r="AS155" i="1"/>
  <c r="AR155" i="1"/>
  <c r="AD155" i="1"/>
  <c r="AC155" i="1"/>
  <c r="AB155" i="1"/>
  <c r="N155" i="1"/>
  <c r="M155" i="1"/>
  <c r="L155" i="1"/>
  <c r="BJ164" i="1"/>
  <c r="BI164" i="1"/>
  <c r="BH164" i="1"/>
  <c r="AT164" i="1"/>
  <c r="AS164" i="1"/>
  <c r="AR164" i="1"/>
  <c r="AD164" i="1"/>
  <c r="AC164" i="1"/>
  <c r="AB164" i="1"/>
  <c r="N164" i="1"/>
  <c r="M164" i="1"/>
  <c r="L164" i="1"/>
  <c r="M55" i="1"/>
  <c r="L55" i="1"/>
  <c r="N86" i="1"/>
  <c r="M86" i="1"/>
  <c r="L86" i="1"/>
  <c r="BJ177" i="1"/>
  <c r="BI177" i="1"/>
  <c r="BH177" i="1"/>
  <c r="AT177" i="1"/>
  <c r="AS177" i="1"/>
  <c r="AR177" i="1"/>
  <c r="AD177" i="1"/>
  <c r="AC177" i="1"/>
  <c r="AB177" i="1"/>
  <c r="N177" i="1"/>
  <c r="M177" i="1"/>
  <c r="L177" i="1"/>
  <c r="M53" i="1"/>
  <c r="L53" i="1"/>
  <c r="M61" i="1"/>
  <c r="L61" i="1"/>
  <c r="M65" i="1"/>
  <c r="L65" i="1"/>
  <c r="M141" i="1"/>
  <c r="L141" i="1"/>
  <c r="M114" i="1"/>
  <c r="L114" i="1"/>
  <c r="BJ161" i="1"/>
  <c r="BI161" i="1"/>
  <c r="BH161" i="1"/>
  <c r="AT161" i="1"/>
  <c r="AS161" i="1"/>
  <c r="AR161" i="1"/>
  <c r="AD161" i="1"/>
  <c r="AC161" i="1"/>
  <c r="AB161" i="1"/>
  <c r="N161" i="1"/>
  <c r="M161" i="1"/>
  <c r="L161" i="1"/>
  <c r="M113" i="1"/>
  <c r="L113" i="1"/>
  <c r="M71" i="1"/>
  <c r="L71" i="1"/>
  <c r="M54" i="1"/>
  <c r="L54" i="1"/>
  <c r="N89" i="1"/>
  <c r="M89" i="1"/>
  <c r="L89" i="1"/>
  <c r="M108" i="1"/>
  <c r="L108" i="1"/>
  <c r="BJ187" i="1"/>
  <c r="BI187" i="1"/>
  <c r="BH187" i="1"/>
  <c r="AT187" i="1"/>
  <c r="AS187" i="1"/>
  <c r="AR187" i="1"/>
  <c r="AD187" i="1"/>
  <c r="AC187" i="1"/>
  <c r="AB187" i="1"/>
  <c r="N187" i="1"/>
  <c r="M187" i="1"/>
  <c r="L187" i="1"/>
  <c r="M129" i="1"/>
  <c r="L129" i="1"/>
  <c r="N82" i="1"/>
  <c r="M82" i="1"/>
  <c r="L82" i="1"/>
  <c r="M64" i="1"/>
  <c r="L64" i="1"/>
  <c r="N91" i="1"/>
  <c r="M91" i="1"/>
  <c r="L91" i="1"/>
  <c r="M115" i="1"/>
  <c r="L115" i="1"/>
  <c r="BJ186" i="1"/>
  <c r="BI186" i="1"/>
  <c r="BH186" i="1"/>
  <c r="AT186" i="1"/>
  <c r="AS186" i="1"/>
  <c r="AR186" i="1"/>
  <c r="AD186" i="1"/>
  <c r="AC186" i="1"/>
  <c r="AB186" i="1"/>
  <c r="N186" i="1"/>
  <c r="M186" i="1"/>
  <c r="L186" i="1"/>
  <c r="M119" i="1"/>
  <c r="L119" i="1"/>
  <c r="M67" i="1"/>
  <c r="L67" i="1"/>
  <c r="BJ157" i="1"/>
  <c r="BI157" i="1"/>
  <c r="BH157" i="1"/>
  <c r="AT157" i="1"/>
  <c r="AS157" i="1"/>
  <c r="AR157" i="1"/>
  <c r="AD157" i="1"/>
  <c r="AC157" i="1"/>
  <c r="AB157" i="1"/>
  <c r="N157" i="1"/>
  <c r="M157" i="1"/>
  <c r="L157" i="1"/>
  <c r="BJ172" i="1"/>
  <c r="BI172" i="1"/>
  <c r="BH172" i="1"/>
  <c r="AT172" i="1"/>
  <c r="AS172" i="1"/>
  <c r="AR172" i="1"/>
  <c r="AD172" i="1"/>
  <c r="AC172" i="1"/>
  <c r="AB172" i="1"/>
  <c r="N172" i="1"/>
  <c r="M172" i="1"/>
  <c r="L172" i="1"/>
  <c r="BJ166" i="1"/>
  <c r="BI166" i="1"/>
  <c r="BH166" i="1"/>
  <c r="AT166" i="1"/>
  <c r="AS166" i="1"/>
  <c r="AR166" i="1"/>
  <c r="AD166" i="1"/>
  <c r="AC166" i="1"/>
  <c r="AB166" i="1"/>
  <c r="N166" i="1"/>
  <c r="M166" i="1"/>
  <c r="L166" i="1"/>
  <c r="M134" i="1"/>
  <c r="L134" i="1"/>
  <c r="BJ175" i="1"/>
  <c r="BI175" i="1"/>
  <c r="BH175" i="1"/>
  <c r="AT175" i="1"/>
  <c r="AS175" i="1"/>
  <c r="AR175" i="1"/>
  <c r="AD175" i="1"/>
  <c r="AC175" i="1"/>
  <c r="AB175" i="1"/>
  <c r="N175" i="1"/>
  <c r="M175" i="1"/>
  <c r="L175" i="1"/>
  <c r="BJ176" i="1"/>
  <c r="BI176" i="1"/>
  <c r="BH176" i="1"/>
  <c r="AT176" i="1"/>
  <c r="AS176" i="1"/>
  <c r="AR176" i="1"/>
  <c r="AD176" i="1"/>
  <c r="AC176" i="1"/>
  <c r="AB176" i="1"/>
  <c r="N176" i="1"/>
  <c r="M176" i="1"/>
  <c r="L176" i="1"/>
  <c r="BJ169" i="1"/>
  <c r="BI169" i="1"/>
  <c r="BH169" i="1"/>
  <c r="AT169" i="1"/>
  <c r="AS169" i="1"/>
  <c r="AR169" i="1"/>
  <c r="AD169" i="1"/>
  <c r="AC169" i="1"/>
  <c r="AB169" i="1"/>
  <c r="N169" i="1"/>
  <c r="M169" i="1"/>
  <c r="L169" i="1"/>
  <c r="N84" i="1"/>
  <c r="M84" i="1"/>
  <c r="L84" i="1"/>
  <c r="BJ162" i="1"/>
  <c r="BI162" i="1"/>
  <c r="BH162" i="1"/>
  <c r="AT162" i="1"/>
  <c r="AS162" i="1"/>
  <c r="AR162" i="1"/>
  <c r="AD162" i="1"/>
  <c r="AC162" i="1"/>
  <c r="AB162" i="1"/>
  <c r="N162" i="1"/>
  <c r="M162" i="1"/>
  <c r="L162" i="1"/>
  <c r="N100" i="1"/>
  <c r="M100" i="1"/>
  <c r="L100" i="1"/>
  <c r="CD73" i="1" l="1"/>
  <c r="CE73" i="1" s="1"/>
  <c r="CD113" i="1"/>
  <c r="CE113" i="1" s="1"/>
  <c r="CD69" i="1"/>
  <c r="CE69" i="1" s="1"/>
  <c r="CD71" i="1"/>
  <c r="CE71" i="1" s="1"/>
  <c r="CD118" i="1"/>
  <c r="CE118" i="1" s="1"/>
  <c r="CD120" i="1"/>
  <c r="CE120" i="1" s="1"/>
  <c r="CD67" i="1"/>
  <c r="CE67" i="1" s="1"/>
  <c r="CD72" i="1"/>
  <c r="CE72" i="1" s="1"/>
  <c r="CD78" i="1"/>
  <c r="CE78" i="1" s="1"/>
  <c r="CD76" i="1"/>
  <c r="CE76" i="1" s="1"/>
  <c r="CD77" i="1"/>
  <c r="CE77" i="1" s="1"/>
  <c r="CD75" i="1"/>
  <c r="CE75" i="1" s="1"/>
  <c r="CD79" i="1"/>
  <c r="CE79" i="1" s="1"/>
  <c r="CD81" i="1"/>
  <c r="CE81" i="1" s="1"/>
  <c r="CD82" i="1"/>
  <c r="CE82" i="1" s="1"/>
  <c r="CD84" i="1"/>
  <c r="CE84" i="1" s="1"/>
  <c r="CD80" i="1"/>
  <c r="CE80" i="1" s="1"/>
  <c r="CD85" i="1"/>
  <c r="CE85" i="1" s="1"/>
  <c r="CD86" i="1"/>
  <c r="CE86" i="1" s="1"/>
  <c r="CD87" i="1"/>
  <c r="CE87" i="1" s="1"/>
  <c r="CD88" i="1"/>
  <c r="CE88" i="1" s="1"/>
  <c r="CD89" i="1"/>
  <c r="CE89" i="1" s="1"/>
  <c r="CD116" i="1"/>
  <c r="CE116" i="1" s="1"/>
  <c r="CD119" i="1"/>
  <c r="CE119" i="1" s="1"/>
  <c r="CD42" i="1"/>
  <c r="CE42" i="1" s="1"/>
  <c r="CD46" i="1"/>
  <c r="CE46" i="1" s="1"/>
  <c r="CD44" i="1"/>
  <c r="CE44" i="1" s="1"/>
  <c r="CD45" i="1"/>
  <c r="CE45" i="1" s="1"/>
  <c r="CD47" i="1"/>
  <c r="CE47" i="1" s="1"/>
  <c r="CD43" i="1"/>
  <c r="CE43" i="1" s="1"/>
  <c r="CD48" i="1"/>
  <c r="CE48" i="1" s="1"/>
  <c r="CD161" i="1"/>
  <c r="CE161" i="1" s="1"/>
  <c r="CD115" i="1"/>
  <c r="CE115" i="1" s="1"/>
  <c r="CD117" i="1"/>
  <c r="CE117" i="1" s="1"/>
  <c r="CD68" i="1"/>
  <c r="CE68" i="1" s="1"/>
  <c r="CD70" i="1"/>
  <c r="CE70" i="1" s="1"/>
  <c r="CD114" i="1"/>
  <c r="CE114" i="1" s="1"/>
  <c r="CD125" i="1"/>
  <c r="CE125" i="1" s="1"/>
  <c r="CD128" i="1"/>
  <c r="CE128" i="1" s="1"/>
  <c r="CD133" i="1"/>
  <c r="CE133" i="1" s="1"/>
  <c r="CD136" i="1"/>
  <c r="CE136" i="1" s="1"/>
  <c r="CD122" i="1"/>
  <c r="CE122" i="1" s="1"/>
  <c r="CF122" i="1" s="1"/>
  <c r="CG122" i="1" s="1"/>
  <c r="CD123" i="1"/>
  <c r="CE123" i="1" s="1"/>
  <c r="CD126" i="1"/>
  <c r="CE126" i="1" s="1"/>
  <c r="CD124" i="1"/>
  <c r="CE124" i="1" s="1"/>
  <c r="CD132" i="1"/>
  <c r="CE132" i="1" s="1"/>
  <c r="CD135" i="1"/>
  <c r="CE135" i="1" s="1"/>
  <c r="CD129" i="1"/>
  <c r="CE129" i="1" s="1"/>
  <c r="CD130" i="1"/>
  <c r="CE130" i="1" s="1"/>
  <c r="CD134" i="1"/>
  <c r="CE134" i="1" s="1"/>
  <c r="CD127" i="1"/>
  <c r="CE127" i="1" s="1"/>
  <c r="CD131" i="1"/>
  <c r="CE131" i="1" s="1"/>
  <c r="CD25" i="1"/>
  <c r="CE25" i="1" s="1"/>
  <c r="CD21" i="1"/>
  <c r="CE21" i="1" s="1"/>
  <c r="CD23" i="1"/>
  <c r="CE23" i="1" s="1"/>
  <c r="CD19" i="1"/>
  <c r="CE19" i="1" s="1"/>
  <c r="CD18" i="1"/>
  <c r="CE18" i="1" s="1"/>
  <c r="CD24" i="1"/>
  <c r="CE24" i="1" s="1"/>
  <c r="CD20" i="1"/>
  <c r="CE20" i="1" s="1"/>
  <c r="CD139" i="1"/>
  <c r="CE139" i="1" s="1"/>
  <c r="CD142" i="1"/>
  <c r="CE142" i="1" s="1"/>
  <c r="CD140" i="1"/>
  <c r="CE140" i="1" s="1"/>
  <c r="CD141" i="1"/>
  <c r="CE141" i="1" s="1"/>
  <c r="CD143" i="1"/>
  <c r="CE143" i="1" s="1"/>
  <c r="CD144" i="1"/>
  <c r="CE144" i="1" s="1"/>
  <c r="CD138" i="1"/>
  <c r="CE138" i="1" s="1"/>
  <c r="CD53" i="1"/>
  <c r="CE53" i="1" s="1"/>
  <c r="CD56" i="1"/>
  <c r="CE56" i="1" s="1"/>
  <c r="CD61" i="1"/>
  <c r="CE61" i="1" s="1"/>
  <c r="CD64" i="1"/>
  <c r="CE64" i="1" s="1"/>
  <c r="CD51" i="1"/>
  <c r="CE51" i="1" s="1"/>
  <c r="CD54" i="1"/>
  <c r="CE54" i="1" s="1"/>
  <c r="CD57" i="1"/>
  <c r="CE57" i="1" s="1"/>
  <c r="CD58" i="1"/>
  <c r="CE58" i="1" s="1"/>
  <c r="CD62" i="1"/>
  <c r="CE62" i="1" s="1"/>
  <c r="CD65" i="1"/>
  <c r="CE65" i="1" s="1"/>
  <c r="CD52" i="1"/>
  <c r="CE52" i="1" s="1"/>
  <c r="CD55" i="1"/>
  <c r="CE55" i="1" s="1"/>
  <c r="CD59" i="1"/>
  <c r="CE59" i="1" s="1"/>
  <c r="CD60" i="1"/>
  <c r="CE60" i="1" s="1"/>
  <c r="CD63" i="1"/>
  <c r="CE63" i="1" s="1"/>
  <c r="CD92" i="1"/>
  <c r="CE92" i="1" s="1"/>
  <c r="CD96" i="1"/>
  <c r="CE96" i="1" s="1"/>
  <c r="CD90" i="1"/>
  <c r="CE90" i="1" s="1"/>
  <c r="CD95" i="1"/>
  <c r="CE95" i="1" s="1"/>
  <c r="CD91" i="1"/>
  <c r="CE91" i="1" s="1"/>
  <c r="CD97" i="1"/>
  <c r="CE97" i="1" s="1"/>
  <c r="CD93" i="1"/>
  <c r="CE93" i="1" s="1"/>
  <c r="CD98" i="1"/>
  <c r="CE98" i="1" s="1"/>
  <c r="CD94" i="1"/>
  <c r="CE94" i="1" s="1"/>
  <c r="CD102" i="1"/>
  <c r="CE102" i="1" s="1"/>
  <c r="CD105" i="1"/>
  <c r="CE105" i="1" s="1"/>
  <c r="CD110" i="1"/>
  <c r="CE110" i="1" s="1"/>
  <c r="CD103" i="1"/>
  <c r="CE103" i="1" s="1"/>
  <c r="CD106" i="1"/>
  <c r="CE106" i="1" s="1"/>
  <c r="CD100" i="1"/>
  <c r="CE100" i="1" s="1"/>
  <c r="CD107" i="1"/>
  <c r="CE107" i="1" s="1"/>
  <c r="CD111" i="1"/>
  <c r="CE111" i="1" s="1"/>
  <c r="CD101" i="1"/>
  <c r="CE101" i="1" s="1"/>
  <c r="CD104" i="1"/>
  <c r="CE104" i="1" s="1"/>
  <c r="CD108" i="1"/>
  <c r="CE108" i="1" s="1"/>
  <c r="CD109" i="1"/>
  <c r="CE109" i="1" s="1"/>
  <c r="CD112" i="1"/>
  <c r="CE112" i="1" s="1"/>
  <c r="CD33" i="1"/>
  <c r="CE33" i="1" s="1"/>
  <c r="CD38" i="1"/>
  <c r="CE38" i="1" s="1"/>
  <c r="CD41" i="1"/>
  <c r="CE41" i="1" s="1"/>
  <c r="CD27" i="1"/>
  <c r="CE27" i="1" s="1"/>
  <c r="CD29" i="1"/>
  <c r="CE29" i="1" s="1"/>
  <c r="CD37" i="1"/>
  <c r="CE37" i="1" s="1"/>
  <c r="CD40" i="1"/>
  <c r="CE40" i="1" s="1"/>
  <c r="CD28" i="1"/>
  <c r="CE28" i="1" s="1"/>
  <c r="CD31" i="1"/>
  <c r="CE31" i="1" s="1"/>
  <c r="CD34" i="1"/>
  <c r="CE34" i="1" s="1"/>
  <c r="CD35" i="1"/>
  <c r="CE35" i="1" s="1"/>
  <c r="CD39" i="1"/>
  <c r="CE39" i="1" s="1"/>
  <c r="CD36" i="1"/>
  <c r="CE36" i="1" s="1"/>
  <c r="CD32" i="1"/>
  <c r="CE32" i="1" s="1"/>
  <c r="CD30" i="1"/>
  <c r="CE30" i="1" s="1"/>
  <c r="CD5" i="1"/>
  <c r="CE5" i="1" s="1"/>
  <c r="CD9" i="1"/>
  <c r="CE9" i="1" s="1"/>
  <c r="CD13" i="1"/>
  <c r="CE13" i="1" s="1"/>
  <c r="CD17" i="1"/>
  <c r="CE17" i="1" s="1"/>
  <c r="CD7" i="1"/>
  <c r="CE7" i="1" s="1"/>
  <c r="CD12" i="1"/>
  <c r="CE12" i="1" s="1"/>
  <c r="CD3" i="1"/>
  <c r="CE3" i="1" s="1"/>
  <c r="CD8" i="1"/>
  <c r="CE8" i="1" s="1"/>
  <c r="CD14" i="1"/>
  <c r="CE14" i="1" s="1"/>
  <c r="CD4" i="1"/>
  <c r="CE4" i="1" s="1"/>
  <c r="CD10" i="1"/>
  <c r="CE10" i="1" s="1"/>
  <c r="CD15" i="1"/>
  <c r="CE15" i="1" s="1"/>
  <c r="CD6" i="1"/>
  <c r="CE6" i="1" s="1"/>
  <c r="CD11" i="1"/>
  <c r="CE11" i="1" s="1"/>
  <c r="CD16" i="1"/>
  <c r="CE16" i="1" s="1"/>
  <c r="CD66" i="1"/>
  <c r="CE66" i="1" s="1"/>
  <c r="AD146" i="1"/>
  <c r="BI146" i="1"/>
  <c r="BH146" i="1"/>
  <c r="L146" i="1"/>
  <c r="AR146" i="1"/>
  <c r="AB146" i="1"/>
  <c r="AS146" i="1"/>
  <c r="BJ146" i="1"/>
  <c r="N146" i="1"/>
  <c r="R81" i="1" s="1"/>
  <c r="V81" i="1" s="1"/>
  <c r="M146" i="1"/>
  <c r="Q181" i="1" s="1"/>
  <c r="U181" i="1" s="1"/>
  <c r="AC146" i="1"/>
  <c r="AT146" i="1"/>
  <c r="CI3" i="1"/>
  <c r="CI32" i="1"/>
  <c r="CI23" i="1"/>
  <c r="CI10" i="1"/>
  <c r="R98" i="1" l="1"/>
  <c r="V98" i="1" s="1"/>
  <c r="CH122" i="1"/>
  <c r="CI122" i="1" s="1"/>
  <c r="CJ122" i="1" s="1"/>
  <c r="BM50" i="1"/>
  <c r="BM26" i="1"/>
  <c r="AH50" i="1"/>
  <c r="AH26" i="1"/>
  <c r="AX50" i="1"/>
  <c r="AX26" i="1"/>
  <c r="BN50" i="1"/>
  <c r="BN26" i="1"/>
  <c r="AG50" i="1"/>
  <c r="AG26" i="1"/>
  <c r="AW50" i="1"/>
  <c r="AW26" i="1"/>
  <c r="BL50" i="1"/>
  <c r="BL26" i="1"/>
  <c r="AF50" i="1"/>
  <c r="AF26" i="1"/>
  <c r="AV50" i="1"/>
  <c r="AV26" i="1"/>
  <c r="AW99" i="1"/>
  <c r="AW74" i="1"/>
  <c r="BL99" i="1"/>
  <c r="BL74" i="1"/>
  <c r="AF99" i="1"/>
  <c r="AF74" i="1"/>
  <c r="AV99" i="1"/>
  <c r="AV74" i="1"/>
  <c r="AX99" i="1"/>
  <c r="AX74" i="1"/>
  <c r="BN99" i="1"/>
  <c r="BN74" i="1"/>
  <c r="AG99" i="1"/>
  <c r="AG74" i="1"/>
  <c r="BM99" i="1"/>
  <c r="BM74" i="1"/>
  <c r="R86" i="1"/>
  <c r="V86" i="1" s="1"/>
  <c r="AH99" i="1"/>
  <c r="AH74" i="1"/>
  <c r="AX10" i="1"/>
  <c r="BB10" i="1" s="1"/>
  <c r="AX66" i="1"/>
  <c r="BB66" i="1" s="1"/>
  <c r="AX88" i="1"/>
  <c r="BB88" i="1" s="1"/>
  <c r="AX109" i="1"/>
  <c r="BB109" i="1" s="1"/>
  <c r="AX121" i="1"/>
  <c r="AX9" i="1"/>
  <c r="BB9" i="1" s="1"/>
  <c r="AX30" i="1"/>
  <c r="BB30" i="1" s="1"/>
  <c r="AX54" i="1"/>
  <c r="BB54" i="1" s="1"/>
  <c r="AX76" i="1"/>
  <c r="BB76" i="1" s="1"/>
  <c r="AX97" i="1"/>
  <c r="BB97" i="1" s="1"/>
  <c r="AX81" i="1"/>
  <c r="BB81" i="1" s="1"/>
  <c r="AX87" i="1"/>
  <c r="BB87" i="1" s="1"/>
  <c r="AX108" i="1"/>
  <c r="BB108" i="1" s="1"/>
  <c r="AX129" i="1"/>
  <c r="BB129" i="1" s="1"/>
  <c r="AX36" i="1"/>
  <c r="BB36" i="1" s="1"/>
  <c r="AX25" i="1"/>
  <c r="BB25" i="1" s="1"/>
  <c r="AX48" i="1"/>
  <c r="BB48" i="1" s="1"/>
  <c r="AX71" i="1"/>
  <c r="BB71" i="1" s="1"/>
  <c r="AX92" i="1"/>
  <c r="BB92" i="1" s="1"/>
  <c r="AX113" i="1"/>
  <c r="BB113" i="1" s="1"/>
  <c r="AX135" i="1"/>
  <c r="BB135" i="1" s="1"/>
  <c r="AX14" i="1"/>
  <c r="BB14" i="1" s="1"/>
  <c r="AX59" i="1"/>
  <c r="BB59" i="1" s="1"/>
  <c r="AX103" i="1"/>
  <c r="BB103" i="1" s="1"/>
  <c r="AX124" i="1"/>
  <c r="BB124" i="1" s="1"/>
  <c r="AX140" i="1"/>
  <c r="BB140" i="1" s="1"/>
  <c r="AX119" i="1"/>
  <c r="BB119" i="1" s="1"/>
  <c r="AX117" i="1"/>
  <c r="BB117" i="1" s="1"/>
  <c r="AX22" i="1"/>
  <c r="BB22" i="1" s="1"/>
  <c r="AX144" i="1"/>
  <c r="BB144" i="1" s="1"/>
  <c r="AX115" i="1"/>
  <c r="BB115" i="1" s="1"/>
  <c r="AX94" i="1"/>
  <c r="BB94" i="1" s="1"/>
  <c r="AX78" i="1"/>
  <c r="BB78" i="1" s="1"/>
  <c r="AX56" i="1"/>
  <c r="BB56" i="1" s="1"/>
  <c r="AX33" i="1"/>
  <c r="BB33" i="1" s="1"/>
  <c r="AX12" i="1"/>
  <c r="BB12" i="1" s="1"/>
  <c r="AX62" i="1"/>
  <c r="BB62" i="1" s="1"/>
  <c r="AX139" i="1"/>
  <c r="BB139" i="1" s="1"/>
  <c r="AX93" i="1"/>
  <c r="BB93" i="1" s="1"/>
  <c r="AX72" i="1"/>
  <c r="BB72" i="1" s="1"/>
  <c r="AX51" i="1"/>
  <c r="BB51" i="1" s="1"/>
  <c r="AX28" i="1"/>
  <c r="BB28" i="1" s="1"/>
  <c r="AX141" i="1"/>
  <c r="BB141" i="1" s="1"/>
  <c r="AX120" i="1"/>
  <c r="BB120" i="1" s="1"/>
  <c r="AX100" i="1"/>
  <c r="BB100" i="1" s="1"/>
  <c r="AX79" i="1"/>
  <c r="BB79" i="1" s="1"/>
  <c r="AX34" i="1"/>
  <c r="BB34" i="1" s="1"/>
  <c r="AX5" i="1"/>
  <c r="BB5" i="1" s="1"/>
  <c r="AX130" i="1"/>
  <c r="BB130" i="1" s="1"/>
  <c r="AX43" i="1"/>
  <c r="BB43" i="1" s="1"/>
  <c r="AX27" i="1"/>
  <c r="BB27" i="1" s="1"/>
  <c r="AX61" i="1"/>
  <c r="BB61" i="1" s="1"/>
  <c r="AX118" i="1"/>
  <c r="BB118" i="1" s="1"/>
  <c r="AX102" i="1"/>
  <c r="BB102" i="1" s="1"/>
  <c r="AX11" i="1"/>
  <c r="BB11" i="1" s="1"/>
  <c r="AX41" i="1"/>
  <c r="BB41" i="1" s="1"/>
  <c r="AX96" i="1"/>
  <c r="BB96" i="1" s="1"/>
  <c r="AX18" i="1"/>
  <c r="BB18" i="1" s="1"/>
  <c r="AX90" i="1"/>
  <c r="BB90" i="1" s="1"/>
  <c r="AX29" i="1"/>
  <c r="BB29" i="1" s="1"/>
  <c r="AX131" i="1"/>
  <c r="BB131" i="1" s="1"/>
  <c r="AX44" i="1"/>
  <c r="BB44" i="1" s="1"/>
  <c r="AX95" i="1"/>
  <c r="BB95" i="1" s="1"/>
  <c r="AX126" i="1"/>
  <c r="BB126" i="1" s="1"/>
  <c r="AX7" i="1"/>
  <c r="BB7" i="1" s="1"/>
  <c r="AX20" i="1"/>
  <c r="BB20" i="1" s="1"/>
  <c r="AX4" i="1"/>
  <c r="BB4" i="1" s="1"/>
  <c r="AX84" i="1"/>
  <c r="BB84" i="1" s="1"/>
  <c r="AX132" i="1"/>
  <c r="BB132" i="1" s="1"/>
  <c r="AX107" i="1"/>
  <c r="BB107" i="1" s="1"/>
  <c r="AX86" i="1"/>
  <c r="BB86" i="1" s="1"/>
  <c r="AX68" i="1"/>
  <c r="BB68" i="1" s="1"/>
  <c r="AX45" i="1"/>
  <c r="BB45" i="1" s="1"/>
  <c r="AX24" i="1"/>
  <c r="BB24" i="1" s="1"/>
  <c r="AX127" i="1"/>
  <c r="BB127" i="1" s="1"/>
  <c r="AX85" i="1"/>
  <c r="BB85" i="1" s="1"/>
  <c r="AX63" i="1"/>
  <c r="BB63" i="1" s="1"/>
  <c r="AX40" i="1"/>
  <c r="BB40" i="1" s="1"/>
  <c r="AX80" i="1"/>
  <c r="BB80" i="1" s="1"/>
  <c r="AX133" i="1"/>
  <c r="BB133" i="1" s="1"/>
  <c r="AX112" i="1"/>
  <c r="BB112" i="1" s="1"/>
  <c r="AX91" i="1"/>
  <c r="BB91" i="1" s="1"/>
  <c r="AX42" i="1"/>
  <c r="BB42" i="1" s="1"/>
  <c r="AX17" i="1"/>
  <c r="BB17" i="1" s="1"/>
  <c r="AX138" i="1"/>
  <c r="BB138" i="1" s="1"/>
  <c r="AX122" i="1"/>
  <c r="BB122" i="1" s="1"/>
  <c r="AX35" i="1"/>
  <c r="BB35" i="1" s="1"/>
  <c r="AX69" i="1"/>
  <c r="BB69" i="1" s="1"/>
  <c r="AX53" i="1"/>
  <c r="BB53" i="1" s="1"/>
  <c r="AX110" i="1"/>
  <c r="BB110" i="1" s="1"/>
  <c r="AX19" i="1"/>
  <c r="BB19" i="1" s="1"/>
  <c r="AX3" i="1"/>
  <c r="BB3" i="1" s="1"/>
  <c r="AX105" i="1"/>
  <c r="BB105" i="1" s="1"/>
  <c r="AX137" i="1"/>
  <c r="BB137" i="1" s="1"/>
  <c r="AX21" i="1"/>
  <c r="BB21" i="1" s="1"/>
  <c r="AX23" i="1"/>
  <c r="BB23" i="1" s="1"/>
  <c r="AX58" i="1"/>
  <c r="BB58" i="1" s="1"/>
  <c r="AX128" i="1"/>
  <c r="BB128" i="1" s="1"/>
  <c r="AX98" i="1"/>
  <c r="BB98" i="1" s="1"/>
  <c r="AX82" i="1"/>
  <c r="BB82" i="1" s="1"/>
  <c r="AX60" i="1"/>
  <c r="BB60" i="1" s="1"/>
  <c r="AX37" i="1"/>
  <c r="BB37" i="1" s="1"/>
  <c r="AX16" i="1"/>
  <c r="BB16" i="1" s="1"/>
  <c r="AX101" i="1"/>
  <c r="BB101" i="1" s="1"/>
  <c r="AX143" i="1"/>
  <c r="BB143" i="1" s="1"/>
  <c r="AX123" i="1"/>
  <c r="BB123" i="1" s="1"/>
  <c r="AX77" i="1"/>
  <c r="BB77" i="1" s="1"/>
  <c r="AX55" i="1"/>
  <c r="BB55" i="1" s="1"/>
  <c r="AX32" i="1"/>
  <c r="BB32" i="1" s="1"/>
  <c r="AX6" i="1"/>
  <c r="BB6" i="1" s="1"/>
  <c r="AX125" i="1"/>
  <c r="BB125" i="1" s="1"/>
  <c r="AX104" i="1"/>
  <c r="BB104" i="1" s="1"/>
  <c r="AX83" i="1"/>
  <c r="BB83" i="1" s="1"/>
  <c r="AX38" i="1"/>
  <c r="BB38" i="1" s="1"/>
  <c r="AX13" i="1"/>
  <c r="BB13" i="1" s="1"/>
  <c r="AX134" i="1"/>
  <c r="BB134" i="1" s="1"/>
  <c r="AX49" i="1"/>
  <c r="BB49" i="1" s="1"/>
  <c r="AX31" i="1"/>
  <c r="BB31" i="1" s="1"/>
  <c r="AX65" i="1"/>
  <c r="BB65" i="1" s="1"/>
  <c r="AX106" i="1"/>
  <c r="BB106" i="1" s="1"/>
  <c r="AX15" i="1"/>
  <c r="BB15" i="1" s="1"/>
  <c r="AX64" i="1"/>
  <c r="BB64" i="1" s="1"/>
  <c r="AX136" i="1"/>
  <c r="BB136" i="1" s="1"/>
  <c r="AX111" i="1"/>
  <c r="BB111" i="1" s="1"/>
  <c r="AX73" i="1"/>
  <c r="BB73" i="1" s="1"/>
  <c r="AX52" i="1"/>
  <c r="BB52" i="1" s="1"/>
  <c r="AX8" i="1"/>
  <c r="BB8" i="1" s="1"/>
  <c r="AX89" i="1"/>
  <c r="BB89" i="1" s="1"/>
  <c r="AX67" i="1"/>
  <c r="BB67" i="1" s="1"/>
  <c r="AX116" i="1"/>
  <c r="BB116" i="1" s="1"/>
  <c r="AX75" i="1"/>
  <c r="BB75" i="1" s="1"/>
  <c r="AX142" i="1"/>
  <c r="BB142" i="1" s="1"/>
  <c r="AX39" i="1"/>
  <c r="BB39" i="1" s="1"/>
  <c r="AX57" i="1"/>
  <c r="BB57" i="1" s="1"/>
  <c r="AX114" i="1"/>
  <c r="BB114" i="1" s="1"/>
  <c r="AW121" i="1"/>
  <c r="AW20" i="1"/>
  <c r="BA20" i="1" s="1"/>
  <c r="AW43" i="1"/>
  <c r="BA43" i="1" s="1"/>
  <c r="AW67" i="1"/>
  <c r="BA67" i="1" s="1"/>
  <c r="AW90" i="1"/>
  <c r="BA90" i="1" s="1"/>
  <c r="AW3" i="1"/>
  <c r="BA3" i="1" s="1"/>
  <c r="AW73" i="1"/>
  <c r="BA73" i="1" s="1"/>
  <c r="AW139" i="1"/>
  <c r="BA139" i="1" s="1"/>
  <c r="AW80" i="1"/>
  <c r="BA80" i="1" s="1"/>
  <c r="AW102" i="1"/>
  <c r="BA102" i="1" s="1"/>
  <c r="AW123" i="1"/>
  <c r="BA123" i="1" s="1"/>
  <c r="AW14" i="1"/>
  <c r="BA14" i="1" s="1"/>
  <c r="AW37" i="1"/>
  <c r="BA37" i="1" s="1"/>
  <c r="AW61" i="1"/>
  <c r="BA61" i="1" s="1"/>
  <c r="AW85" i="1"/>
  <c r="BA85" i="1" s="1"/>
  <c r="AW107" i="1"/>
  <c r="BA107" i="1" s="1"/>
  <c r="AW129" i="1"/>
  <c r="BA129" i="1" s="1"/>
  <c r="AW97" i="1"/>
  <c r="BA97" i="1" s="1"/>
  <c r="AW118" i="1"/>
  <c r="BA118" i="1" s="1"/>
  <c r="AW134" i="1"/>
  <c r="BA134" i="1" s="1"/>
  <c r="AW9" i="1"/>
  <c r="BA9" i="1" s="1"/>
  <c r="AW131" i="1"/>
  <c r="BA131" i="1" s="1"/>
  <c r="AW41" i="1"/>
  <c r="BA41" i="1" s="1"/>
  <c r="AW141" i="1"/>
  <c r="BA141" i="1" s="1"/>
  <c r="AW94" i="1"/>
  <c r="BA94" i="1" s="1"/>
  <c r="AW72" i="1"/>
  <c r="BA72" i="1" s="1"/>
  <c r="AW49" i="1"/>
  <c r="BA49" i="1" s="1"/>
  <c r="AW84" i="1"/>
  <c r="BA84" i="1" s="1"/>
  <c r="AW111" i="1"/>
  <c r="BA111" i="1" s="1"/>
  <c r="AW89" i="1"/>
  <c r="BA89" i="1" s="1"/>
  <c r="AW66" i="1"/>
  <c r="BA66" i="1" s="1"/>
  <c r="AW16" i="1"/>
  <c r="BA16" i="1" s="1"/>
  <c r="AW127" i="1"/>
  <c r="BA127" i="1" s="1"/>
  <c r="AW19" i="1"/>
  <c r="BA19" i="1" s="1"/>
  <c r="AW130" i="1"/>
  <c r="BA130" i="1" s="1"/>
  <c r="AW109" i="1"/>
  <c r="BA109" i="1" s="1"/>
  <c r="AW91" i="1"/>
  <c r="BA91" i="1" s="1"/>
  <c r="AW68" i="1"/>
  <c r="BA68" i="1" s="1"/>
  <c r="AW44" i="1"/>
  <c r="BA44" i="1" s="1"/>
  <c r="AW22" i="1"/>
  <c r="BA22" i="1" s="1"/>
  <c r="AW136" i="1"/>
  <c r="BA136" i="1" s="1"/>
  <c r="AW48" i="1"/>
  <c r="BA48" i="1" s="1"/>
  <c r="AW29" i="1"/>
  <c r="BA29" i="1" s="1"/>
  <c r="AW56" i="1"/>
  <c r="BA56" i="1" s="1"/>
  <c r="AW120" i="1"/>
  <c r="BA120" i="1" s="1"/>
  <c r="AW104" i="1"/>
  <c r="BA104" i="1" s="1"/>
  <c r="AW17" i="1"/>
  <c r="BA17" i="1" s="1"/>
  <c r="AW113" i="1"/>
  <c r="BA113" i="1" s="1"/>
  <c r="AW114" i="1"/>
  <c r="BA114" i="1" s="1"/>
  <c r="AW33" i="1"/>
  <c r="BA33" i="1" s="1"/>
  <c r="AW137" i="1"/>
  <c r="BA137" i="1" s="1"/>
  <c r="AW62" i="1"/>
  <c r="BA62" i="1" s="1"/>
  <c r="AW103" i="1"/>
  <c r="BA103" i="1" s="1"/>
  <c r="AW105" i="1"/>
  <c r="BA105" i="1" s="1"/>
  <c r="AW40" i="1"/>
  <c r="BA40" i="1" s="1"/>
  <c r="AW52" i="1"/>
  <c r="BA52" i="1" s="1"/>
  <c r="AW12" i="1"/>
  <c r="BA12" i="1" s="1"/>
  <c r="AW55" i="1"/>
  <c r="BA55" i="1" s="1"/>
  <c r="AW88" i="1"/>
  <c r="BA88" i="1" s="1"/>
  <c r="AW23" i="1"/>
  <c r="BA23" i="1" s="1"/>
  <c r="AW133" i="1"/>
  <c r="BA133" i="1" s="1"/>
  <c r="AW82" i="1"/>
  <c r="BA82" i="1" s="1"/>
  <c r="AW58" i="1"/>
  <c r="BA58" i="1" s="1"/>
  <c r="AW35" i="1"/>
  <c r="BA35" i="1" s="1"/>
  <c r="AW135" i="1"/>
  <c r="BA135" i="1" s="1"/>
  <c r="AW10" i="1"/>
  <c r="BA10" i="1" s="1"/>
  <c r="AW119" i="1"/>
  <c r="BA119" i="1" s="1"/>
  <c r="AW98" i="1"/>
  <c r="BA98" i="1" s="1"/>
  <c r="AW77" i="1"/>
  <c r="BA77" i="1" s="1"/>
  <c r="AW53" i="1"/>
  <c r="BA53" i="1" s="1"/>
  <c r="AW7" i="1"/>
  <c r="BA7" i="1" s="1"/>
  <c r="AW92" i="1"/>
  <c r="BA92" i="1" s="1"/>
  <c r="AW142" i="1"/>
  <c r="BA142" i="1" s="1"/>
  <c r="AW122" i="1"/>
  <c r="BA122" i="1" s="1"/>
  <c r="AW101" i="1"/>
  <c r="BA101" i="1" s="1"/>
  <c r="AW83" i="1"/>
  <c r="BA83" i="1" s="1"/>
  <c r="AW59" i="1"/>
  <c r="BA59" i="1" s="1"/>
  <c r="AW36" i="1"/>
  <c r="BA36" i="1" s="1"/>
  <c r="AW13" i="1"/>
  <c r="BA13" i="1" s="1"/>
  <c r="AW144" i="1"/>
  <c r="BA144" i="1" s="1"/>
  <c r="AW128" i="1"/>
  <c r="BA128" i="1" s="1"/>
  <c r="AW38" i="1"/>
  <c r="BA38" i="1" s="1"/>
  <c r="AW65" i="1"/>
  <c r="BA65" i="1" s="1"/>
  <c r="AW112" i="1"/>
  <c r="BA112" i="1" s="1"/>
  <c r="AW25" i="1"/>
  <c r="BA25" i="1" s="1"/>
  <c r="AW8" i="1"/>
  <c r="BA8" i="1" s="1"/>
  <c r="AW64" i="1"/>
  <c r="BA64" i="1" s="1"/>
  <c r="AW42" i="1"/>
  <c r="BA42" i="1" s="1"/>
  <c r="AW116" i="1"/>
  <c r="BA116" i="1" s="1"/>
  <c r="AW32" i="1"/>
  <c r="BA32" i="1" s="1"/>
  <c r="AW143" i="1"/>
  <c r="BA143" i="1" s="1"/>
  <c r="AW75" i="1"/>
  <c r="BA75" i="1" s="1"/>
  <c r="AW6" i="1"/>
  <c r="BA6" i="1" s="1"/>
  <c r="AW125" i="1"/>
  <c r="BA125" i="1" s="1"/>
  <c r="AW78" i="1"/>
  <c r="BA78" i="1" s="1"/>
  <c r="AW54" i="1"/>
  <c r="BA54" i="1" s="1"/>
  <c r="AW30" i="1"/>
  <c r="BA30" i="1" s="1"/>
  <c r="AW106" i="1"/>
  <c r="BA106" i="1" s="1"/>
  <c r="AW115" i="1"/>
  <c r="BA115" i="1" s="1"/>
  <c r="AW93" i="1"/>
  <c r="BA93" i="1" s="1"/>
  <c r="AW71" i="1"/>
  <c r="BA71" i="1" s="1"/>
  <c r="AW24" i="1"/>
  <c r="BA24" i="1" s="1"/>
  <c r="AW45" i="1"/>
  <c r="BA45" i="1" s="1"/>
  <c r="AW138" i="1"/>
  <c r="BA138" i="1" s="1"/>
  <c r="AW117" i="1"/>
  <c r="BA117" i="1" s="1"/>
  <c r="AW96" i="1"/>
  <c r="BA96" i="1" s="1"/>
  <c r="AW79" i="1"/>
  <c r="BA79" i="1" s="1"/>
  <c r="AW51" i="1"/>
  <c r="BA51" i="1" s="1"/>
  <c r="AW27" i="1"/>
  <c r="BA27" i="1" s="1"/>
  <c r="AW5" i="1"/>
  <c r="BA5" i="1" s="1"/>
  <c r="AW140" i="1"/>
  <c r="BA140" i="1" s="1"/>
  <c r="AW124" i="1"/>
  <c r="BA124" i="1" s="1"/>
  <c r="AW34" i="1"/>
  <c r="BA34" i="1" s="1"/>
  <c r="AW60" i="1"/>
  <c r="BA60" i="1" s="1"/>
  <c r="AW108" i="1"/>
  <c r="BA108" i="1" s="1"/>
  <c r="AW21" i="1"/>
  <c r="BA21" i="1" s="1"/>
  <c r="AW4" i="1"/>
  <c r="BA4" i="1" s="1"/>
  <c r="AW86" i="1"/>
  <c r="BA86" i="1" s="1"/>
  <c r="AW39" i="1"/>
  <c r="BA39" i="1" s="1"/>
  <c r="AW28" i="1"/>
  <c r="BA28" i="1" s="1"/>
  <c r="AW81" i="1"/>
  <c r="BA81" i="1" s="1"/>
  <c r="AW57" i="1"/>
  <c r="BA57" i="1" s="1"/>
  <c r="AW11" i="1"/>
  <c r="BA11" i="1" s="1"/>
  <c r="AW110" i="1"/>
  <c r="BA110" i="1" s="1"/>
  <c r="AW126" i="1"/>
  <c r="BA126" i="1" s="1"/>
  <c r="AW87" i="1"/>
  <c r="BA87" i="1" s="1"/>
  <c r="AW18" i="1"/>
  <c r="BA18" i="1" s="1"/>
  <c r="AW132" i="1"/>
  <c r="BA132" i="1" s="1"/>
  <c r="AW69" i="1"/>
  <c r="BA69" i="1" s="1"/>
  <c r="AW100" i="1"/>
  <c r="BA100" i="1" s="1"/>
  <c r="BL121" i="1"/>
  <c r="BL28" i="1"/>
  <c r="BP28" i="1" s="1"/>
  <c r="BL51" i="1"/>
  <c r="BP51" i="1" s="1"/>
  <c r="BL68" i="1"/>
  <c r="BP68" i="1" s="1"/>
  <c r="BL104" i="1"/>
  <c r="BP104" i="1" s="1"/>
  <c r="BL120" i="1"/>
  <c r="BP120" i="1" s="1"/>
  <c r="BL136" i="1"/>
  <c r="BP136" i="1" s="1"/>
  <c r="BL18" i="1"/>
  <c r="BP18" i="1" s="1"/>
  <c r="BL40" i="1"/>
  <c r="BP40" i="1" s="1"/>
  <c r="BL59" i="1"/>
  <c r="BP59" i="1" s="1"/>
  <c r="BL112" i="1"/>
  <c r="BP112" i="1" s="1"/>
  <c r="BL128" i="1"/>
  <c r="BP128" i="1" s="1"/>
  <c r="BL23" i="1"/>
  <c r="BP23" i="1" s="1"/>
  <c r="BL45" i="1"/>
  <c r="BP45" i="1" s="1"/>
  <c r="BL64" i="1"/>
  <c r="BP64" i="1" s="1"/>
  <c r="BL100" i="1"/>
  <c r="BP100" i="1" s="1"/>
  <c r="BL116" i="1"/>
  <c r="BP116" i="1" s="1"/>
  <c r="BL132" i="1"/>
  <c r="BP132" i="1" s="1"/>
  <c r="BL55" i="1"/>
  <c r="BP55" i="1" s="1"/>
  <c r="BL124" i="1"/>
  <c r="BP124" i="1" s="1"/>
  <c r="BL73" i="1"/>
  <c r="BP73" i="1" s="1"/>
  <c r="BL141" i="1"/>
  <c r="BP141" i="1" s="1"/>
  <c r="BL12" i="1"/>
  <c r="BP12" i="1" s="1"/>
  <c r="BL90" i="1"/>
  <c r="BP90" i="1" s="1"/>
  <c r="BL33" i="1"/>
  <c r="BP33" i="1" s="1"/>
  <c r="BL108" i="1"/>
  <c r="BP108" i="1" s="1"/>
  <c r="BL140" i="1"/>
  <c r="BP140" i="1" s="1"/>
  <c r="BL123" i="1"/>
  <c r="BP123" i="1" s="1"/>
  <c r="BL106" i="1"/>
  <c r="BP106" i="1" s="1"/>
  <c r="BL87" i="1"/>
  <c r="BP87" i="1" s="1"/>
  <c r="BL39" i="1"/>
  <c r="BP39" i="1" s="1"/>
  <c r="BL17" i="1"/>
  <c r="BP17" i="1" s="1"/>
  <c r="BL94" i="1"/>
  <c r="BP94" i="1" s="1"/>
  <c r="BL137" i="1"/>
  <c r="BP137" i="1" s="1"/>
  <c r="BL93" i="1"/>
  <c r="BP93" i="1" s="1"/>
  <c r="BL77" i="1"/>
  <c r="BP77" i="1" s="1"/>
  <c r="BL57" i="1"/>
  <c r="BP57" i="1" s="1"/>
  <c r="BL35" i="1"/>
  <c r="BP35" i="1" s="1"/>
  <c r="BL119" i="1"/>
  <c r="BP119" i="1" s="1"/>
  <c r="BL103" i="1"/>
  <c r="BP103" i="1" s="1"/>
  <c r="BL84" i="1"/>
  <c r="BP84" i="1" s="1"/>
  <c r="BL65" i="1"/>
  <c r="BP65" i="1" s="1"/>
  <c r="BL22" i="1"/>
  <c r="BP22" i="1" s="1"/>
  <c r="BL143" i="1"/>
  <c r="BP143" i="1" s="1"/>
  <c r="BL126" i="1"/>
  <c r="BP126" i="1" s="1"/>
  <c r="BL109" i="1"/>
  <c r="BP109" i="1" s="1"/>
  <c r="BL67" i="1"/>
  <c r="BP67" i="1" s="1"/>
  <c r="BL49" i="1"/>
  <c r="BP49" i="1" s="1"/>
  <c r="BL25" i="1"/>
  <c r="BP25" i="1" s="1"/>
  <c r="BL3" i="1"/>
  <c r="BP3" i="1" s="1"/>
  <c r="BL19" i="1"/>
  <c r="BP19" i="1" s="1"/>
  <c r="BL102" i="1"/>
  <c r="BP102" i="1" s="1"/>
  <c r="BL8" i="1"/>
  <c r="BP8" i="1" s="1"/>
  <c r="BL71" i="1"/>
  <c r="BP71" i="1" s="1"/>
  <c r="BL60" i="1"/>
  <c r="BP60" i="1" s="1"/>
  <c r="BL62" i="1"/>
  <c r="BP62" i="1" s="1"/>
  <c r="BL82" i="1"/>
  <c r="BP82" i="1" s="1"/>
  <c r="BL131" i="1"/>
  <c r="BP131" i="1" s="1"/>
  <c r="BL114" i="1"/>
  <c r="BP114" i="1" s="1"/>
  <c r="BL96" i="1"/>
  <c r="BP96" i="1" s="1"/>
  <c r="BL79" i="1"/>
  <c r="BP79" i="1" s="1"/>
  <c r="BL27" i="1"/>
  <c r="BP27" i="1" s="1"/>
  <c r="BL4" i="1"/>
  <c r="BP4" i="1" s="1"/>
  <c r="BL129" i="1"/>
  <c r="BP129" i="1" s="1"/>
  <c r="BL85" i="1"/>
  <c r="BP85" i="1" s="1"/>
  <c r="BL66" i="1"/>
  <c r="BP66" i="1" s="1"/>
  <c r="BL48" i="1"/>
  <c r="BP48" i="1" s="1"/>
  <c r="BL111" i="1"/>
  <c r="BP111" i="1" s="1"/>
  <c r="BL92" i="1"/>
  <c r="BP92" i="1" s="1"/>
  <c r="BL75" i="1"/>
  <c r="BP75" i="1" s="1"/>
  <c r="BL56" i="1"/>
  <c r="BP56" i="1" s="1"/>
  <c r="BL9" i="1"/>
  <c r="BP9" i="1" s="1"/>
  <c r="BL134" i="1"/>
  <c r="BP134" i="1" s="1"/>
  <c r="BL117" i="1"/>
  <c r="BP117" i="1" s="1"/>
  <c r="BL101" i="1"/>
  <c r="BP101" i="1" s="1"/>
  <c r="BL58" i="1"/>
  <c r="BP58" i="1" s="1"/>
  <c r="BL38" i="1"/>
  <c r="BP38" i="1" s="1"/>
  <c r="BL16" i="1"/>
  <c r="BP16" i="1" s="1"/>
  <c r="BL10" i="1"/>
  <c r="BP10" i="1" s="1"/>
  <c r="BL118" i="1"/>
  <c r="BP118" i="1" s="1"/>
  <c r="BL53" i="1"/>
  <c r="BP53" i="1" s="1"/>
  <c r="BL98" i="1"/>
  <c r="BP98" i="1" s="1"/>
  <c r="BL122" i="1"/>
  <c r="BP122" i="1" s="1"/>
  <c r="BL43" i="1"/>
  <c r="BP43" i="1" s="1"/>
  <c r="BL7" i="1"/>
  <c r="BP7" i="1" s="1"/>
  <c r="BL144" i="1"/>
  <c r="BP144" i="1" s="1"/>
  <c r="BL127" i="1"/>
  <c r="BP127" i="1" s="1"/>
  <c r="BL110" i="1"/>
  <c r="BP110" i="1" s="1"/>
  <c r="BL91" i="1"/>
  <c r="BP91" i="1" s="1"/>
  <c r="BL44" i="1"/>
  <c r="BP44" i="1" s="1"/>
  <c r="BL21" i="1"/>
  <c r="BP21" i="1" s="1"/>
  <c r="BL142" i="1"/>
  <c r="BP142" i="1" s="1"/>
  <c r="BL125" i="1"/>
  <c r="BP125" i="1" s="1"/>
  <c r="BL81" i="1"/>
  <c r="BP81" i="1" s="1"/>
  <c r="BL61" i="1"/>
  <c r="BP61" i="1" s="1"/>
  <c r="BL41" i="1"/>
  <c r="BP41" i="1" s="1"/>
  <c r="BL107" i="1"/>
  <c r="BP107" i="1" s="1"/>
  <c r="BL88" i="1"/>
  <c r="BP88" i="1" s="1"/>
  <c r="BL69" i="1"/>
  <c r="BP69" i="1" s="1"/>
  <c r="BL52" i="1"/>
  <c r="BP52" i="1" s="1"/>
  <c r="BL5" i="1"/>
  <c r="BP5" i="1" s="1"/>
  <c r="BL130" i="1"/>
  <c r="BP130" i="1" s="1"/>
  <c r="BL113" i="1"/>
  <c r="BP113" i="1" s="1"/>
  <c r="BL72" i="1"/>
  <c r="BP72" i="1" s="1"/>
  <c r="BL54" i="1"/>
  <c r="BP54" i="1" s="1"/>
  <c r="BL30" i="1"/>
  <c r="BP30" i="1" s="1"/>
  <c r="BL11" i="1"/>
  <c r="BP11" i="1" s="1"/>
  <c r="BL6" i="1"/>
  <c r="BP6" i="1" s="1"/>
  <c r="BL86" i="1"/>
  <c r="BP86" i="1" s="1"/>
  <c r="BL135" i="1"/>
  <c r="BP135" i="1" s="1"/>
  <c r="BL83" i="1"/>
  <c r="BP83" i="1" s="1"/>
  <c r="BL32" i="1"/>
  <c r="BP32" i="1" s="1"/>
  <c r="BL78" i="1"/>
  <c r="BP78" i="1" s="1"/>
  <c r="BL133" i="1"/>
  <c r="BP133" i="1" s="1"/>
  <c r="BL89" i="1"/>
  <c r="BP89" i="1" s="1"/>
  <c r="BL29" i="1"/>
  <c r="BP29" i="1" s="1"/>
  <c r="BL115" i="1"/>
  <c r="BP115" i="1" s="1"/>
  <c r="BL80" i="1"/>
  <c r="BP80" i="1" s="1"/>
  <c r="BL13" i="1"/>
  <c r="BP13" i="1" s="1"/>
  <c r="BL138" i="1"/>
  <c r="BP138" i="1" s="1"/>
  <c r="BL105" i="1"/>
  <c r="BP105" i="1" s="1"/>
  <c r="BL20" i="1"/>
  <c r="BP20" i="1" s="1"/>
  <c r="BL14" i="1"/>
  <c r="BP14" i="1" s="1"/>
  <c r="BN121" i="1"/>
  <c r="BN45" i="1"/>
  <c r="BR45" i="1" s="1"/>
  <c r="BN91" i="1"/>
  <c r="BR91" i="1" s="1"/>
  <c r="BN112" i="1"/>
  <c r="BR112" i="1" s="1"/>
  <c r="BN133" i="1"/>
  <c r="BR133" i="1" s="1"/>
  <c r="BN13" i="1"/>
  <c r="BR13" i="1" s="1"/>
  <c r="BN123" i="1"/>
  <c r="BR123" i="1" s="1"/>
  <c r="BN144" i="1"/>
  <c r="BR144" i="1" s="1"/>
  <c r="BN29" i="1"/>
  <c r="BR29" i="1" s="1"/>
  <c r="BN85" i="1"/>
  <c r="BR85" i="1" s="1"/>
  <c r="BN107" i="1"/>
  <c r="BR107" i="1" s="1"/>
  <c r="BN128" i="1"/>
  <c r="BR128" i="1" s="1"/>
  <c r="BN63" i="1"/>
  <c r="BR63" i="1" s="1"/>
  <c r="BN96" i="1"/>
  <c r="BR96" i="1" s="1"/>
  <c r="BN117" i="1"/>
  <c r="BR117" i="1" s="1"/>
  <c r="BN139" i="1"/>
  <c r="BR139" i="1" s="1"/>
  <c r="BN135" i="1"/>
  <c r="BR135" i="1" s="1"/>
  <c r="BN93" i="1"/>
  <c r="BR93" i="1" s="1"/>
  <c r="BN67" i="1"/>
  <c r="BR67" i="1" s="1"/>
  <c r="BN137" i="1"/>
  <c r="BR137" i="1" s="1"/>
  <c r="BN116" i="1"/>
  <c r="BR116" i="1" s="1"/>
  <c r="BN95" i="1"/>
  <c r="BR95" i="1" s="1"/>
  <c r="BN21" i="1"/>
  <c r="BR21" i="1" s="1"/>
  <c r="BN124" i="1"/>
  <c r="BR124" i="1" s="1"/>
  <c r="BN103" i="1"/>
  <c r="BR103" i="1" s="1"/>
  <c r="BN134" i="1"/>
  <c r="BR134" i="1" s="1"/>
  <c r="BN113" i="1"/>
  <c r="BR113" i="1" s="1"/>
  <c r="BN88" i="1"/>
  <c r="BR88" i="1" s="1"/>
  <c r="BN66" i="1"/>
  <c r="BR66" i="1" s="1"/>
  <c r="BN49" i="1"/>
  <c r="BR49" i="1" s="1"/>
  <c r="BN31" i="1"/>
  <c r="BR31" i="1" s="1"/>
  <c r="BN14" i="1"/>
  <c r="BR14" i="1" s="1"/>
  <c r="BN98" i="1"/>
  <c r="BR98" i="1" s="1"/>
  <c r="BN82" i="1"/>
  <c r="BR82" i="1" s="1"/>
  <c r="BN64" i="1"/>
  <c r="BR64" i="1" s="1"/>
  <c r="BN24" i="1"/>
  <c r="BR24" i="1" s="1"/>
  <c r="BN8" i="1"/>
  <c r="BR8" i="1" s="1"/>
  <c r="BN114" i="1"/>
  <c r="BR114" i="1" s="1"/>
  <c r="BN77" i="1"/>
  <c r="BR77" i="1" s="1"/>
  <c r="BN32" i="1"/>
  <c r="BR32" i="1" s="1"/>
  <c r="BN15" i="1"/>
  <c r="BR15" i="1" s="1"/>
  <c r="BN75" i="1"/>
  <c r="BR75" i="1" s="1"/>
  <c r="BN57" i="1"/>
  <c r="BR57" i="1" s="1"/>
  <c r="BN38" i="1"/>
  <c r="BR38" i="1" s="1"/>
  <c r="BN131" i="1"/>
  <c r="BR131" i="1" s="1"/>
  <c r="BN101" i="1"/>
  <c r="BR101" i="1" s="1"/>
  <c r="BN129" i="1"/>
  <c r="BR129" i="1" s="1"/>
  <c r="BN17" i="1"/>
  <c r="BR17" i="1" s="1"/>
  <c r="BN41" i="1"/>
  <c r="BR41" i="1" s="1"/>
  <c r="BN109" i="1"/>
  <c r="BR109" i="1" s="1"/>
  <c r="BN62" i="1"/>
  <c r="BR62" i="1" s="1"/>
  <c r="BN60" i="1"/>
  <c r="BR60" i="1" s="1"/>
  <c r="BN28" i="1"/>
  <c r="BR28" i="1" s="1"/>
  <c r="BN53" i="1"/>
  <c r="BR53" i="1" s="1"/>
  <c r="BN127" i="1"/>
  <c r="BR127" i="1" s="1"/>
  <c r="BN81" i="1"/>
  <c r="BR81" i="1" s="1"/>
  <c r="BN55" i="1"/>
  <c r="BR55" i="1" s="1"/>
  <c r="BN80" i="1"/>
  <c r="BR80" i="1" s="1"/>
  <c r="BN125" i="1"/>
  <c r="BR125" i="1" s="1"/>
  <c r="BN104" i="1"/>
  <c r="BR104" i="1" s="1"/>
  <c r="BN83" i="1"/>
  <c r="BR83" i="1" s="1"/>
  <c r="BN9" i="1"/>
  <c r="BR9" i="1" s="1"/>
  <c r="BN136" i="1"/>
  <c r="BR136" i="1" s="1"/>
  <c r="BN115" i="1"/>
  <c r="BR115" i="1" s="1"/>
  <c r="BN37" i="1"/>
  <c r="BR37" i="1" s="1"/>
  <c r="BN142" i="1"/>
  <c r="BR142" i="1" s="1"/>
  <c r="BN126" i="1"/>
  <c r="BR126" i="1" s="1"/>
  <c r="BN105" i="1"/>
  <c r="BR105" i="1" s="1"/>
  <c r="BN76" i="1"/>
  <c r="BR76" i="1" s="1"/>
  <c r="BN58" i="1"/>
  <c r="BR58" i="1" s="1"/>
  <c r="BN39" i="1"/>
  <c r="BR39" i="1" s="1"/>
  <c r="BN22" i="1"/>
  <c r="BR22" i="1" s="1"/>
  <c r="BN6" i="1"/>
  <c r="BR6" i="1" s="1"/>
  <c r="BN90" i="1"/>
  <c r="BR90" i="1" s="1"/>
  <c r="BN73" i="1"/>
  <c r="BR73" i="1" s="1"/>
  <c r="BN56" i="1"/>
  <c r="BR56" i="1" s="1"/>
  <c r="BN16" i="1"/>
  <c r="BR16" i="1" s="1"/>
  <c r="BN106" i="1"/>
  <c r="BR106" i="1" s="1"/>
  <c r="BN40" i="1"/>
  <c r="BR40" i="1" s="1"/>
  <c r="BN23" i="1"/>
  <c r="BR23" i="1" s="1"/>
  <c r="BN7" i="1"/>
  <c r="BR7" i="1" s="1"/>
  <c r="BN65" i="1"/>
  <c r="BR65" i="1" s="1"/>
  <c r="BN48" i="1"/>
  <c r="BR48" i="1" s="1"/>
  <c r="BN30" i="1"/>
  <c r="BR30" i="1" s="1"/>
  <c r="BN59" i="1"/>
  <c r="BR59" i="1" s="1"/>
  <c r="BN108" i="1"/>
  <c r="BR108" i="1" s="1"/>
  <c r="BN140" i="1"/>
  <c r="BR140" i="1" s="1"/>
  <c r="BN27" i="1"/>
  <c r="BR27" i="1" s="1"/>
  <c r="BN78" i="1"/>
  <c r="BR78" i="1" s="1"/>
  <c r="BN110" i="1"/>
  <c r="BR110" i="1" s="1"/>
  <c r="BN11" i="1"/>
  <c r="BR11" i="1" s="1"/>
  <c r="BN143" i="1"/>
  <c r="BR143" i="1" s="1"/>
  <c r="BN97" i="1"/>
  <c r="BR97" i="1" s="1"/>
  <c r="BN72" i="1"/>
  <c r="BR72" i="1" s="1"/>
  <c r="BN51" i="1"/>
  <c r="BR51" i="1" s="1"/>
  <c r="BN141" i="1"/>
  <c r="BR141" i="1" s="1"/>
  <c r="BN120" i="1"/>
  <c r="BR120" i="1" s="1"/>
  <c r="BN100" i="1"/>
  <c r="BR100" i="1" s="1"/>
  <c r="BN25" i="1"/>
  <c r="BR25" i="1" s="1"/>
  <c r="BN5" i="1"/>
  <c r="BR5" i="1" s="1"/>
  <c r="BN132" i="1"/>
  <c r="BR132" i="1" s="1"/>
  <c r="BN111" i="1"/>
  <c r="BR111" i="1" s="1"/>
  <c r="BN33" i="1"/>
  <c r="BR33" i="1" s="1"/>
  <c r="BN138" i="1"/>
  <c r="BR138" i="1" s="1"/>
  <c r="BN122" i="1"/>
  <c r="BR122" i="1" s="1"/>
  <c r="BN92" i="1"/>
  <c r="BR92" i="1" s="1"/>
  <c r="BN71" i="1"/>
  <c r="BR71" i="1" s="1"/>
  <c r="BN54" i="1"/>
  <c r="BR54" i="1" s="1"/>
  <c r="BN35" i="1"/>
  <c r="BR35" i="1" s="1"/>
  <c r="BN18" i="1"/>
  <c r="BR18" i="1" s="1"/>
  <c r="BN86" i="1"/>
  <c r="BR86" i="1" s="1"/>
  <c r="BN68" i="1"/>
  <c r="BR68" i="1" s="1"/>
  <c r="BN52" i="1"/>
  <c r="BR52" i="1" s="1"/>
  <c r="BN12" i="1"/>
  <c r="BR12" i="1" s="1"/>
  <c r="BN118" i="1"/>
  <c r="BR118" i="1" s="1"/>
  <c r="BN102" i="1"/>
  <c r="BR102" i="1" s="1"/>
  <c r="BN36" i="1"/>
  <c r="BR36" i="1" s="1"/>
  <c r="BN19" i="1"/>
  <c r="BR19" i="1" s="1"/>
  <c r="BN3" i="1"/>
  <c r="BR3" i="1" s="1"/>
  <c r="BN79" i="1"/>
  <c r="BR79" i="1" s="1"/>
  <c r="BN61" i="1"/>
  <c r="BR61" i="1" s="1"/>
  <c r="BN42" i="1"/>
  <c r="BR42" i="1" s="1"/>
  <c r="BN89" i="1"/>
  <c r="BR89" i="1" s="1"/>
  <c r="BN87" i="1"/>
  <c r="BR87" i="1" s="1"/>
  <c r="BN119" i="1"/>
  <c r="BR119" i="1" s="1"/>
  <c r="BN130" i="1"/>
  <c r="BR130" i="1" s="1"/>
  <c r="BN84" i="1"/>
  <c r="BR84" i="1" s="1"/>
  <c r="BN43" i="1"/>
  <c r="BR43" i="1" s="1"/>
  <c r="BN10" i="1"/>
  <c r="BR10" i="1" s="1"/>
  <c r="BN94" i="1"/>
  <c r="BR94" i="1" s="1"/>
  <c r="BN20" i="1"/>
  <c r="BR20" i="1" s="1"/>
  <c r="BN4" i="1"/>
  <c r="BR4" i="1" s="1"/>
  <c r="BN44" i="1"/>
  <c r="BR44" i="1" s="1"/>
  <c r="BN69" i="1"/>
  <c r="BR69" i="1" s="1"/>
  <c r="BN34" i="1"/>
  <c r="BR34" i="1" s="1"/>
  <c r="AF6" i="1"/>
  <c r="AJ6" i="1" s="1"/>
  <c r="AF10" i="1"/>
  <c r="AJ10" i="1" s="1"/>
  <c r="AF14" i="1"/>
  <c r="AJ14" i="1" s="1"/>
  <c r="AF19" i="1"/>
  <c r="AJ19" i="1" s="1"/>
  <c r="AF23" i="1"/>
  <c r="AJ23" i="1" s="1"/>
  <c r="AF100" i="1"/>
  <c r="AJ100" i="1" s="1"/>
  <c r="AF104" i="1"/>
  <c r="AJ104" i="1" s="1"/>
  <c r="AF108" i="1"/>
  <c r="AJ108" i="1" s="1"/>
  <c r="AF112" i="1"/>
  <c r="AJ112" i="1" s="1"/>
  <c r="AF116" i="1"/>
  <c r="AJ116" i="1" s="1"/>
  <c r="AF120" i="1"/>
  <c r="AJ120" i="1" s="1"/>
  <c r="AF30" i="1"/>
  <c r="AJ30" i="1" s="1"/>
  <c r="AF38" i="1"/>
  <c r="AJ38" i="1" s="1"/>
  <c r="AF43" i="1"/>
  <c r="AJ43" i="1" s="1"/>
  <c r="AF49" i="1"/>
  <c r="AJ49" i="1" s="1"/>
  <c r="AF53" i="1"/>
  <c r="AJ53" i="1" s="1"/>
  <c r="AF57" i="1"/>
  <c r="AJ57" i="1" s="1"/>
  <c r="AF61" i="1"/>
  <c r="AJ61" i="1" s="1"/>
  <c r="AF66" i="1"/>
  <c r="AJ66" i="1" s="1"/>
  <c r="AF71" i="1"/>
  <c r="AJ71" i="1" s="1"/>
  <c r="AF122" i="1"/>
  <c r="AJ122" i="1" s="1"/>
  <c r="AF126" i="1"/>
  <c r="AJ126" i="1" s="1"/>
  <c r="AF130" i="1"/>
  <c r="AJ130" i="1" s="1"/>
  <c r="AF134" i="1"/>
  <c r="AJ134" i="1" s="1"/>
  <c r="AF138" i="1"/>
  <c r="AJ138" i="1" s="1"/>
  <c r="AF143" i="1"/>
  <c r="AJ143" i="1" s="1"/>
  <c r="AF20" i="1"/>
  <c r="AJ20" i="1" s="1"/>
  <c r="AF60" i="1"/>
  <c r="AJ60" i="1" s="1"/>
  <c r="AF129" i="1"/>
  <c r="AJ129" i="1" s="1"/>
  <c r="AF7" i="1"/>
  <c r="AJ7" i="1" s="1"/>
  <c r="AF65" i="1"/>
  <c r="AJ65" i="1" s="1"/>
  <c r="AF117" i="1"/>
  <c r="AJ117" i="1" s="1"/>
  <c r="AF11" i="1"/>
  <c r="AJ11" i="1" s="1"/>
  <c r="AF29" i="1"/>
  <c r="AJ29" i="1" s="1"/>
  <c r="AF52" i="1"/>
  <c r="AJ52" i="1" s="1"/>
  <c r="AF69" i="1"/>
  <c r="AJ69" i="1" s="1"/>
  <c r="AF105" i="1"/>
  <c r="AJ105" i="1" s="1"/>
  <c r="AF121" i="1"/>
  <c r="AF137" i="1"/>
  <c r="AJ137" i="1" s="1"/>
  <c r="AF25" i="1"/>
  <c r="AJ25" i="1" s="1"/>
  <c r="AF133" i="1"/>
  <c r="AJ133" i="1" s="1"/>
  <c r="AF16" i="1"/>
  <c r="AJ16" i="1" s="1"/>
  <c r="AF35" i="1"/>
  <c r="AJ35" i="1" s="1"/>
  <c r="AF56" i="1"/>
  <c r="AJ56" i="1" s="1"/>
  <c r="AF109" i="1"/>
  <c r="AJ109" i="1" s="1"/>
  <c r="AF125" i="1"/>
  <c r="AJ125" i="1" s="1"/>
  <c r="AF142" i="1"/>
  <c r="AJ142" i="1" s="1"/>
  <c r="AF3" i="1"/>
  <c r="AJ3" i="1" s="1"/>
  <c r="AF41" i="1"/>
  <c r="AJ41" i="1" s="1"/>
  <c r="AF113" i="1"/>
  <c r="AJ113" i="1" s="1"/>
  <c r="AF48" i="1"/>
  <c r="AJ48" i="1" s="1"/>
  <c r="AF101" i="1"/>
  <c r="AJ101" i="1" s="1"/>
  <c r="AF91" i="1"/>
  <c r="AJ91" i="1" s="1"/>
  <c r="AF106" i="1"/>
  <c r="AJ106" i="1" s="1"/>
  <c r="AF32" i="1"/>
  <c r="AJ32" i="1" s="1"/>
  <c r="AF82" i="1"/>
  <c r="AJ82" i="1" s="1"/>
  <c r="AF54" i="1"/>
  <c r="AJ54" i="1" s="1"/>
  <c r="AF85" i="1"/>
  <c r="AJ85" i="1" s="1"/>
  <c r="AF110" i="1"/>
  <c r="AJ110" i="1" s="1"/>
  <c r="AF8" i="1"/>
  <c r="AJ8" i="1" s="1"/>
  <c r="AF128" i="1"/>
  <c r="AJ128" i="1" s="1"/>
  <c r="AF111" i="1"/>
  <c r="AJ111" i="1" s="1"/>
  <c r="AF92" i="1"/>
  <c r="AJ92" i="1" s="1"/>
  <c r="AF75" i="1"/>
  <c r="AJ75" i="1" s="1"/>
  <c r="AF28" i="1"/>
  <c r="AJ28" i="1" s="1"/>
  <c r="AF9" i="1"/>
  <c r="AJ9" i="1" s="1"/>
  <c r="AF102" i="1"/>
  <c r="AJ102" i="1" s="1"/>
  <c r="AF21" i="1"/>
  <c r="AJ21" i="1" s="1"/>
  <c r="AF86" i="1"/>
  <c r="AJ86" i="1" s="1"/>
  <c r="AF87" i="1"/>
  <c r="AJ87" i="1" s="1"/>
  <c r="AF73" i="1"/>
  <c r="AJ73" i="1" s="1"/>
  <c r="AF17" i="1"/>
  <c r="AJ17" i="1" s="1"/>
  <c r="AF78" i="1"/>
  <c r="AJ78" i="1" s="1"/>
  <c r="AF81" i="1"/>
  <c r="AJ81" i="1" s="1"/>
  <c r="AF124" i="1"/>
  <c r="AJ124" i="1" s="1"/>
  <c r="AF45" i="1"/>
  <c r="AJ45" i="1" s="1"/>
  <c r="AF4" i="1"/>
  <c r="AJ4" i="1" s="1"/>
  <c r="AF72" i="1"/>
  <c r="AJ72" i="1" s="1"/>
  <c r="AF83" i="1"/>
  <c r="AJ83" i="1" s="1"/>
  <c r="AF131" i="1"/>
  <c r="AJ131" i="1" s="1"/>
  <c r="AF59" i="1"/>
  <c r="AJ59" i="1" s="1"/>
  <c r="AF12" i="1"/>
  <c r="AJ12" i="1" s="1"/>
  <c r="AF94" i="1"/>
  <c r="AJ94" i="1" s="1"/>
  <c r="AF67" i="1"/>
  <c r="AJ67" i="1" s="1"/>
  <c r="AF93" i="1"/>
  <c r="AJ93" i="1" s="1"/>
  <c r="AF77" i="1"/>
  <c r="AJ77" i="1" s="1"/>
  <c r="AF144" i="1"/>
  <c r="AJ144" i="1" s="1"/>
  <c r="AF44" i="1"/>
  <c r="AJ44" i="1" s="1"/>
  <c r="AF136" i="1"/>
  <c r="AJ136" i="1" s="1"/>
  <c r="AF119" i="1"/>
  <c r="AJ119" i="1" s="1"/>
  <c r="AF103" i="1"/>
  <c r="AJ103" i="1" s="1"/>
  <c r="AF84" i="1"/>
  <c r="AJ84" i="1" s="1"/>
  <c r="AF40" i="1"/>
  <c r="AJ40" i="1" s="1"/>
  <c r="AF18" i="1"/>
  <c r="AJ18" i="1" s="1"/>
  <c r="AF127" i="1"/>
  <c r="AJ127" i="1" s="1"/>
  <c r="AF55" i="1"/>
  <c r="AJ55" i="1" s="1"/>
  <c r="AF58" i="1"/>
  <c r="AJ58" i="1" s="1"/>
  <c r="AF135" i="1"/>
  <c r="AJ135" i="1" s="1"/>
  <c r="AF140" i="1"/>
  <c r="AJ140" i="1" s="1"/>
  <c r="AF96" i="1"/>
  <c r="AJ96" i="1" s="1"/>
  <c r="AF79" i="1"/>
  <c r="AJ79" i="1" s="1"/>
  <c r="AF118" i="1"/>
  <c r="AJ118" i="1" s="1"/>
  <c r="AF51" i="1"/>
  <c r="AJ51" i="1" s="1"/>
  <c r="AF90" i="1"/>
  <c r="AJ90" i="1" s="1"/>
  <c r="AF62" i="1"/>
  <c r="AJ62" i="1" s="1"/>
  <c r="AF89" i="1"/>
  <c r="AJ89" i="1" s="1"/>
  <c r="AF123" i="1"/>
  <c r="AJ123" i="1" s="1"/>
  <c r="AF27" i="1"/>
  <c r="AJ27" i="1" s="1"/>
  <c r="AF132" i="1"/>
  <c r="AJ132" i="1" s="1"/>
  <c r="AF115" i="1"/>
  <c r="AJ115" i="1" s="1"/>
  <c r="AF98" i="1"/>
  <c r="AJ98" i="1" s="1"/>
  <c r="AF80" i="1"/>
  <c r="AJ80" i="1" s="1"/>
  <c r="AF33" i="1"/>
  <c r="AJ33" i="1" s="1"/>
  <c r="AF13" i="1"/>
  <c r="AJ13" i="1" s="1"/>
  <c r="AF114" i="1"/>
  <c r="AJ114" i="1" s="1"/>
  <c r="AF39" i="1"/>
  <c r="AJ39" i="1" s="1"/>
  <c r="AF64" i="1"/>
  <c r="AJ64" i="1" s="1"/>
  <c r="AF141" i="1"/>
  <c r="AJ141" i="1" s="1"/>
  <c r="AF107" i="1"/>
  <c r="AJ107" i="1" s="1"/>
  <c r="AF88" i="1"/>
  <c r="AJ88" i="1" s="1"/>
  <c r="AF22" i="1"/>
  <c r="AJ22" i="1" s="1"/>
  <c r="AF5" i="1"/>
  <c r="AJ5" i="1" s="1"/>
  <c r="AF68" i="1"/>
  <c r="AJ68" i="1" s="1"/>
  <c r="BM121" i="1"/>
  <c r="BM13" i="1"/>
  <c r="BQ13" i="1" s="1"/>
  <c r="BM36" i="1"/>
  <c r="BQ36" i="1" s="1"/>
  <c r="BM59" i="1"/>
  <c r="BQ59" i="1" s="1"/>
  <c r="BM84" i="1"/>
  <c r="BQ84" i="1" s="1"/>
  <c r="BM106" i="1"/>
  <c r="BQ106" i="1" s="1"/>
  <c r="BM127" i="1"/>
  <c r="BQ127" i="1" s="1"/>
  <c r="BM24" i="1"/>
  <c r="BQ24" i="1" s="1"/>
  <c r="BM117" i="1"/>
  <c r="BQ117" i="1" s="1"/>
  <c r="BM138" i="1"/>
  <c r="BQ138" i="1" s="1"/>
  <c r="BM7" i="1"/>
  <c r="BQ7" i="1" s="1"/>
  <c r="BM101" i="1"/>
  <c r="BQ101" i="1" s="1"/>
  <c r="BM122" i="1"/>
  <c r="BQ122" i="1" s="1"/>
  <c r="BM143" i="1"/>
  <c r="BQ143" i="1" s="1"/>
  <c r="BM19" i="1"/>
  <c r="BQ19" i="1" s="1"/>
  <c r="BM111" i="1"/>
  <c r="BQ111" i="1" s="1"/>
  <c r="BM41" i="1"/>
  <c r="BQ41" i="1" s="1"/>
  <c r="BM133" i="1"/>
  <c r="BQ133" i="1" s="1"/>
  <c r="BM66" i="1"/>
  <c r="BQ66" i="1" s="1"/>
  <c r="BM89" i="1"/>
  <c r="BQ89" i="1" s="1"/>
  <c r="BM94" i="1"/>
  <c r="BQ94" i="1" s="1"/>
  <c r="BM134" i="1"/>
  <c r="BQ134" i="1" s="1"/>
  <c r="BM109" i="1"/>
  <c r="BQ109" i="1" s="1"/>
  <c r="BM64" i="1"/>
  <c r="BQ64" i="1" s="1"/>
  <c r="BM40" i="1"/>
  <c r="BQ40" i="1" s="1"/>
  <c r="BM18" i="1"/>
  <c r="BQ18" i="1" s="1"/>
  <c r="BM30" i="1"/>
  <c r="BQ30" i="1" s="1"/>
  <c r="BM107" i="1"/>
  <c r="BQ107" i="1" s="1"/>
  <c r="BM85" i="1"/>
  <c r="BQ85" i="1" s="1"/>
  <c r="BM61" i="1"/>
  <c r="BQ61" i="1" s="1"/>
  <c r="BM16" i="1"/>
  <c r="BQ16" i="1" s="1"/>
  <c r="BM139" i="1"/>
  <c r="BQ139" i="1" s="1"/>
  <c r="BM118" i="1"/>
  <c r="BQ118" i="1" s="1"/>
  <c r="BM97" i="1"/>
  <c r="BQ97" i="1" s="1"/>
  <c r="BM75" i="1"/>
  <c r="BQ75" i="1" s="1"/>
  <c r="BM28" i="1"/>
  <c r="BQ28" i="1" s="1"/>
  <c r="BM6" i="1"/>
  <c r="BQ6" i="1" s="1"/>
  <c r="BM125" i="1"/>
  <c r="BQ125" i="1" s="1"/>
  <c r="BM108" i="1"/>
  <c r="BQ108" i="1" s="1"/>
  <c r="BM86" i="1"/>
  <c r="BQ86" i="1" s="1"/>
  <c r="BM58" i="1"/>
  <c r="BQ58" i="1" s="1"/>
  <c r="BM25" i="1"/>
  <c r="BQ25" i="1" s="1"/>
  <c r="BM8" i="1"/>
  <c r="BQ8" i="1" s="1"/>
  <c r="BM65" i="1"/>
  <c r="BQ65" i="1" s="1"/>
  <c r="BM87" i="1"/>
  <c r="BQ87" i="1" s="1"/>
  <c r="BM144" i="1"/>
  <c r="BQ144" i="1" s="1"/>
  <c r="BM128" i="1"/>
  <c r="BQ128" i="1" s="1"/>
  <c r="BM38" i="1"/>
  <c r="BQ38" i="1" s="1"/>
  <c r="BM72" i="1"/>
  <c r="BQ72" i="1" s="1"/>
  <c r="BM55" i="1"/>
  <c r="BQ55" i="1" s="1"/>
  <c r="BM103" i="1"/>
  <c r="BQ103" i="1" s="1"/>
  <c r="BM114" i="1"/>
  <c r="BQ114" i="1" s="1"/>
  <c r="BM23" i="1"/>
  <c r="BQ23" i="1" s="1"/>
  <c r="BM141" i="1"/>
  <c r="BQ141" i="1" s="1"/>
  <c r="BM43" i="1"/>
  <c r="BQ43" i="1" s="1"/>
  <c r="BM60" i="1"/>
  <c r="BQ60" i="1" s="1"/>
  <c r="BM83" i="1"/>
  <c r="BQ83" i="1" s="1"/>
  <c r="BM140" i="1"/>
  <c r="BQ140" i="1" s="1"/>
  <c r="BM49" i="1"/>
  <c r="BQ49" i="1" s="1"/>
  <c r="BM126" i="1"/>
  <c r="BQ126" i="1" s="1"/>
  <c r="BM73" i="1"/>
  <c r="BQ73" i="1" s="1"/>
  <c r="BM51" i="1"/>
  <c r="BQ51" i="1" s="1"/>
  <c r="BM27" i="1"/>
  <c r="BQ27" i="1" s="1"/>
  <c r="BM5" i="1"/>
  <c r="BQ5" i="1" s="1"/>
  <c r="BM78" i="1"/>
  <c r="BQ78" i="1" s="1"/>
  <c r="BM119" i="1"/>
  <c r="BQ119" i="1" s="1"/>
  <c r="BM98" i="1"/>
  <c r="BQ98" i="1" s="1"/>
  <c r="BM77" i="1"/>
  <c r="BQ77" i="1" s="1"/>
  <c r="BM53" i="1"/>
  <c r="BQ53" i="1" s="1"/>
  <c r="BM3" i="1"/>
  <c r="BQ3" i="1" s="1"/>
  <c r="BM131" i="1"/>
  <c r="BQ131" i="1" s="1"/>
  <c r="BM110" i="1"/>
  <c r="BQ110" i="1" s="1"/>
  <c r="BM88" i="1"/>
  <c r="BQ88" i="1" s="1"/>
  <c r="BM37" i="1"/>
  <c r="BQ37" i="1" s="1"/>
  <c r="BM14" i="1"/>
  <c r="BQ14" i="1" s="1"/>
  <c r="BM137" i="1"/>
  <c r="BQ137" i="1" s="1"/>
  <c r="BM116" i="1"/>
  <c r="BQ116" i="1" s="1"/>
  <c r="BM100" i="1"/>
  <c r="BQ100" i="1" s="1"/>
  <c r="BM67" i="1"/>
  <c r="BQ67" i="1" s="1"/>
  <c r="BM39" i="1"/>
  <c r="BQ39" i="1" s="1"/>
  <c r="BM17" i="1"/>
  <c r="BQ17" i="1" s="1"/>
  <c r="BM56" i="1"/>
  <c r="BQ56" i="1" s="1"/>
  <c r="BM96" i="1"/>
  <c r="BQ96" i="1" s="1"/>
  <c r="BM79" i="1"/>
  <c r="BQ79" i="1" s="1"/>
  <c r="BM136" i="1"/>
  <c r="BQ136" i="1" s="1"/>
  <c r="BM48" i="1"/>
  <c r="BQ48" i="1" s="1"/>
  <c r="BM29" i="1"/>
  <c r="BQ29" i="1" s="1"/>
  <c r="BM130" i="1"/>
  <c r="BQ130" i="1" s="1"/>
  <c r="BM32" i="1"/>
  <c r="BQ32" i="1" s="1"/>
  <c r="BM81" i="1"/>
  <c r="BQ81" i="1" s="1"/>
  <c r="BM135" i="1"/>
  <c r="BQ135" i="1" s="1"/>
  <c r="BM104" i="1"/>
  <c r="BQ104" i="1" s="1"/>
  <c r="BM4" i="1"/>
  <c r="BQ4" i="1" s="1"/>
  <c r="BM34" i="1"/>
  <c r="BQ34" i="1" s="1"/>
  <c r="BM142" i="1"/>
  <c r="BQ142" i="1" s="1"/>
  <c r="BM113" i="1"/>
  <c r="BQ113" i="1" s="1"/>
  <c r="BM68" i="1"/>
  <c r="BQ68" i="1" s="1"/>
  <c r="BM44" i="1"/>
  <c r="BQ44" i="1" s="1"/>
  <c r="BM22" i="1"/>
  <c r="BQ22" i="1" s="1"/>
  <c r="BM54" i="1"/>
  <c r="BQ54" i="1" s="1"/>
  <c r="BM115" i="1"/>
  <c r="BQ115" i="1" s="1"/>
  <c r="BM93" i="1"/>
  <c r="BQ93" i="1" s="1"/>
  <c r="BM71" i="1"/>
  <c r="BQ71" i="1" s="1"/>
  <c r="BM20" i="1"/>
  <c r="BQ20" i="1" s="1"/>
  <c r="BM123" i="1"/>
  <c r="BQ123" i="1" s="1"/>
  <c r="BM102" i="1"/>
  <c r="BQ102" i="1" s="1"/>
  <c r="BM80" i="1"/>
  <c r="BQ80" i="1" s="1"/>
  <c r="BM33" i="1"/>
  <c r="BQ33" i="1" s="1"/>
  <c r="BM10" i="1"/>
  <c r="BQ10" i="1" s="1"/>
  <c r="BM129" i="1"/>
  <c r="BQ129" i="1" s="1"/>
  <c r="BM112" i="1"/>
  <c r="BQ112" i="1" s="1"/>
  <c r="BM90" i="1"/>
  <c r="BQ90" i="1" s="1"/>
  <c r="BM62" i="1"/>
  <c r="BQ62" i="1" s="1"/>
  <c r="BM35" i="1"/>
  <c r="BQ35" i="1" s="1"/>
  <c r="BM12" i="1"/>
  <c r="BQ12" i="1" s="1"/>
  <c r="BM69" i="1"/>
  <c r="BQ69" i="1" s="1"/>
  <c r="BM52" i="1"/>
  <c r="BQ52" i="1" s="1"/>
  <c r="BM91" i="1"/>
  <c r="BQ91" i="1" s="1"/>
  <c r="BM132" i="1"/>
  <c r="BQ132" i="1" s="1"/>
  <c r="BM42" i="1"/>
  <c r="BQ42" i="1" s="1"/>
  <c r="BM105" i="1"/>
  <c r="BQ105" i="1" s="1"/>
  <c r="BM9" i="1"/>
  <c r="BQ9" i="1" s="1"/>
  <c r="BM57" i="1"/>
  <c r="BQ57" i="1" s="1"/>
  <c r="BM11" i="1"/>
  <c r="BQ11" i="1" s="1"/>
  <c r="BM92" i="1"/>
  <c r="BQ92" i="1" s="1"/>
  <c r="BM45" i="1"/>
  <c r="BQ45" i="1" s="1"/>
  <c r="BM120" i="1"/>
  <c r="BQ120" i="1" s="1"/>
  <c r="BM82" i="1"/>
  <c r="BQ82" i="1" s="1"/>
  <c r="BM21" i="1"/>
  <c r="BQ21" i="1" s="1"/>
  <c r="BM124" i="1"/>
  <c r="BQ124" i="1" s="1"/>
  <c r="AV121" i="1"/>
  <c r="AV13" i="1"/>
  <c r="AZ13" i="1" s="1"/>
  <c r="AV41" i="1"/>
  <c r="AZ41" i="1" s="1"/>
  <c r="AV66" i="1"/>
  <c r="AZ66" i="1" s="1"/>
  <c r="AV89" i="1"/>
  <c r="AZ89" i="1" s="1"/>
  <c r="AV111" i="1"/>
  <c r="AZ111" i="1" s="1"/>
  <c r="AV72" i="1"/>
  <c r="AZ72" i="1" s="1"/>
  <c r="AV3" i="1"/>
  <c r="AZ3" i="1" s="1"/>
  <c r="AV54" i="1"/>
  <c r="AZ54" i="1" s="1"/>
  <c r="AV119" i="1"/>
  <c r="AZ119" i="1" s="1"/>
  <c r="AV131" i="1"/>
  <c r="AZ131" i="1" s="1"/>
  <c r="AV60" i="1"/>
  <c r="AZ60" i="1" s="1"/>
  <c r="AV84" i="1"/>
  <c r="AZ84" i="1" s="1"/>
  <c r="AV107" i="1"/>
  <c r="AZ107" i="1" s="1"/>
  <c r="AV20" i="1"/>
  <c r="AZ20" i="1" s="1"/>
  <c r="AV49" i="1"/>
  <c r="AZ49" i="1" s="1"/>
  <c r="AV96" i="1"/>
  <c r="AZ96" i="1" s="1"/>
  <c r="AV115" i="1"/>
  <c r="AZ115" i="1" s="1"/>
  <c r="AV140" i="1"/>
  <c r="AZ140" i="1" s="1"/>
  <c r="AV102" i="1"/>
  <c r="AZ102" i="1" s="1"/>
  <c r="AV128" i="1"/>
  <c r="AZ128" i="1" s="1"/>
  <c r="AV52" i="1"/>
  <c r="AZ52" i="1" s="1"/>
  <c r="AV83" i="1"/>
  <c r="AZ83" i="1" s="1"/>
  <c r="AV138" i="1"/>
  <c r="AZ138" i="1" s="1"/>
  <c r="AV122" i="1"/>
  <c r="AZ122" i="1" s="1"/>
  <c r="AV105" i="1"/>
  <c r="AZ105" i="1" s="1"/>
  <c r="AV58" i="1"/>
  <c r="AZ58" i="1" s="1"/>
  <c r="AV25" i="1"/>
  <c r="AZ25" i="1" s="1"/>
  <c r="AV56" i="1"/>
  <c r="AZ56" i="1" s="1"/>
  <c r="AV133" i="1"/>
  <c r="AZ133" i="1" s="1"/>
  <c r="AV116" i="1"/>
  <c r="AZ116" i="1" s="1"/>
  <c r="AV85" i="1"/>
  <c r="AZ85" i="1" s="1"/>
  <c r="AV61" i="1"/>
  <c r="AZ61" i="1" s="1"/>
  <c r="AV35" i="1"/>
  <c r="AZ35" i="1" s="1"/>
  <c r="AV92" i="1"/>
  <c r="AZ92" i="1" s="1"/>
  <c r="AV106" i="1"/>
  <c r="AZ106" i="1" s="1"/>
  <c r="AV64" i="1"/>
  <c r="AZ64" i="1" s="1"/>
  <c r="AV39" i="1"/>
  <c r="AZ39" i="1" s="1"/>
  <c r="AV12" i="1"/>
  <c r="AZ12" i="1" s="1"/>
  <c r="AV100" i="1"/>
  <c r="AZ100" i="1" s="1"/>
  <c r="AV10" i="1"/>
  <c r="AZ10" i="1" s="1"/>
  <c r="AV28" i="1"/>
  <c r="AZ28" i="1" s="1"/>
  <c r="AV90" i="1"/>
  <c r="AZ90" i="1" s="1"/>
  <c r="AV135" i="1"/>
  <c r="AZ135" i="1" s="1"/>
  <c r="AV79" i="1"/>
  <c r="AZ79" i="1" s="1"/>
  <c r="AV98" i="1"/>
  <c r="AZ98" i="1" s="1"/>
  <c r="AV22" i="1"/>
  <c r="AZ22" i="1" s="1"/>
  <c r="AV114" i="1"/>
  <c r="AZ114" i="1" s="1"/>
  <c r="AV44" i="1"/>
  <c r="AZ44" i="1" s="1"/>
  <c r="AV134" i="1"/>
  <c r="AZ134" i="1" s="1"/>
  <c r="AV117" i="1"/>
  <c r="AZ117" i="1" s="1"/>
  <c r="AV101" i="1"/>
  <c r="AZ101" i="1" s="1"/>
  <c r="AV43" i="1"/>
  <c r="AZ43" i="1" s="1"/>
  <c r="AV18" i="1"/>
  <c r="AZ18" i="1" s="1"/>
  <c r="AV112" i="1"/>
  <c r="AZ112" i="1" s="1"/>
  <c r="AV59" i="1"/>
  <c r="AZ59" i="1" s="1"/>
  <c r="AV6" i="1"/>
  <c r="AZ6" i="1" s="1"/>
  <c r="AV127" i="1"/>
  <c r="AZ127" i="1" s="1"/>
  <c r="AV32" i="1"/>
  <c r="AZ32" i="1" s="1"/>
  <c r="AV88" i="1"/>
  <c r="AZ88" i="1" s="1"/>
  <c r="AV9" i="1"/>
  <c r="AZ9" i="1" s="1"/>
  <c r="AV110" i="1"/>
  <c r="AZ110" i="1" s="1"/>
  <c r="AV130" i="1"/>
  <c r="AZ130" i="1" s="1"/>
  <c r="AV113" i="1"/>
  <c r="AZ113" i="1" s="1"/>
  <c r="AV67" i="1"/>
  <c r="AZ67" i="1" s="1"/>
  <c r="AV38" i="1"/>
  <c r="AZ38" i="1" s="1"/>
  <c r="AV11" i="1"/>
  <c r="AZ11" i="1" s="1"/>
  <c r="AV103" i="1"/>
  <c r="AZ103" i="1" s="1"/>
  <c r="AV142" i="1"/>
  <c r="AZ142" i="1" s="1"/>
  <c r="AV125" i="1"/>
  <c r="AZ125" i="1" s="1"/>
  <c r="AV108" i="1"/>
  <c r="AZ108" i="1" s="1"/>
  <c r="AV77" i="1"/>
  <c r="AZ77" i="1" s="1"/>
  <c r="AV53" i="1"/>
  <c r="AZ53" i="1" s="1"/>
  <c r="AV141" i="1"/>
  <c r="AZ141" i="1" s="1"/>
  <c r="AV65" i="1"/>
  <c r="AZ65" i="1" s="1"/>
  <c r="AV73" i="1"/>
  <c r="AZ73" i="1" s="1"/>
  <c r="AV55" i="1"/>
  <c r="AZ55" i="1" s="1"/>
  <c r="AV21" i="1"/>
  <c r="AZ21" i="1" s="1"/>
  <c r="AV19" i="1"/>
  <c r="AZ19" i="1" s="1"/>
  <c r="AV40" i="1"/>
  <c r="AZ40" i="1" s="1"/>
  <c r="AV82" i="1"/>
  <c r="AZ82" i="1" s="1"/>
  <c r="AV129" i="1"/>
  <c r="AZ129" i="1" s="1"/>
  <c r="AV4" i="1"/>
  <c r="AZ4" i="1" s="1"/>
  <c r="AV45" i="1"/>
  <c r="AZ45" i="1" s="1"/>
  <c r="AV144" i="1"/>
  <c r="AZ144" i="1" s="1"/>
  <c r="AV123" i="1"/>
  <c r="AZ123" i="1" s="1"/>
  <c r="AV8" i="1"/>
  <c r="AZ8" i="1" s="1"/>
  <c r="AV136" i="1"/>
  <c r="AZ136" i="1" s="1"/>
  <c r="AV69" i="1"/>
  <c r="AZ69" i="1" s="1"/>
  <c r="AV91" i="1"/>
  <c r="AZ91" i="1" s="1"/>
  <c r="AV143" i="1"/>
  <c r="AZ143" i="1" s="1"/>
  <c r="AV126" i="1"/>
  <c r="AZ126" i="1" s="1"/>
  <c r="AV109" i="1"/>
  <c r="AZ109" i="1" s="1"/>
  <c r="AV62" i="1"/>
  <c r="AZ62" i="1" s="1"/>
  <c r="AV30" i="1"/>
  <c r="AZ30" i="1" s="1"/>
  <c r="AV7" i="1"/>
  <c r="AZ7" i="1" s="1"/>
  <c r="AV80" i="1"/>
  <c r="AZ80" i="1" s="1"/>
  <c r="AV137" i="1"/>
  <c r="AZ137" i="1" s="1"/>
  <c r="AV120" i="1"/>
  <c r="AZ120" i="1" s="1"/>
  <c r="AV93" i="1"/>
  <c r="AZ93" i="1" s="1"/>
  <c r="AV71" i="1"/>
  <c r="AZ71" i="1" s="1"/>
  <c r="AV48" i="1"/>
  <c r="AZ48" i="1" s="1"/>
  <c r="AV124" i="1"/>
  <c r="AZ124" i="1" s="1"/>
  <c r="AV5" i="1"/>
  <c r="AZ5" i="1" s="1"/>
  <c r="AV118" i="1"/>
  <c r="AZ118" i="1" s="1"/>
  <c r="AV68" i="1"/>
  <c r="AZ68" i="1" s="1"/>
  <c r="AV51" i="1"/>
  <c r="AZ51" i="1" s="1"/>
  <c r="AV17" i="1"/>
  <c r="AZ17" i="1" s="1"/>
  <c r="AV104" i="1"/>
  <c r="AZ104" i="1" s="1"/>
  <c r="AV14" i="1"/>
  <c r="AZ14" i="1" s="1"/>
  <c r="AV33" i="1"/>
  <c r="AZ33" i="1" s="1"/>
  <c r="AV94" i="1"/>
  <c r="AZ94" i="1" s="1"/>
  <c r="AV78" i="1"/>
  <c r="AZ78" i="1" s="1"/>
  <c r="AV16" i="1"/>
  <c r="AZ16" i="1" s="1"/>
  <c r="AV132" i="1"/>
  <c r="AZ132" i="1" s="1"/>
  <c r="AV81" i="1"/>
  <c r="AZ81" i="1" s="1"/>
  <c r="AV57" i="1"/>
  <c r="AZ57" i="1" s="1"/>
  <c r="AV29" i="1"/>
  <c r="AZ29" i="1" s="1"/>
  <c r="AV75" i="1"/>
  <c r="AZ75" i="1" s="1"/>
  <c r="AV87" i="1"/>
  <c r="AZ87" i="1" s="1"/>
  <c r="AV27" i="1"/>
  <c r="AZ27" i="1" s="1"/>
  <c r="AV23" i="1"/>
  <c r="AZ23" i="1" s="1"/>
  <c r="AV86" i="1"/>
  <c r="AZ86" i="1" s="1"/>
  <c r="AH5" i="1"/>
  <c r="AL5" i="1" s="1"/>
  <c r="AH9" i="1"/>
  <c r="AL9" i="1" s="1"/>
  <c r="AH13" i="1"/>
  <c r="AL13" i="1" s="1"/>
  <c r="AH17" i="1"/>
  <c r="AL17" i="1" s="1"/>
  <c r="AH21" i="1"/>
  <c r="AL21" i="1" s="1"/>
  <c r="AH25" i="1"/>
  <c r="AL25" i="1" s="1"/>
  <c r="AH29" i="1"/>
  <c r="AL29" i="1" s="1"/>
  <c r="AH33" i="1"/>
  <c r="AL33" i="1" s="1"/>
  <c r="AH37" i="1"/>
  <c r="AL37" i="1" s="1"/>
  <c r="AH41" i="1"/>
  <c r="AL41" i="1" s="1"/>
  <c r="AH45" i="1"/>
  <c r="AL45" i="1" s="1"/>
  <c r="AH51" i="1"/>
  <c r="AL51" i="1" s="1"/>
  <c r="AH55" i="1"/>
  <c r="AL55" i="1" s="1"/>
  <c r="AH59" i="1"/>
  <c r="AL59" i="1" s="1"/>
  <c r="AH63" i="1"/>
  <c r="AL63" i="1" s="1"/>
  <c r="AH67" i="1"/>
  <c r="AL67" i="1" s="1"/>
  <c r="AH72" i="1"/>
  <c r="AL72" i="1" s="1"/>
  <c r="AH76" i="1"/>
  <c r="AL76" i="1" s="1"/>
  <c r="AH80" i="1"/>
  <c r="AL80" i="1" s="1"/>
  <c r="AH84" i="1"/>
  <c r="AL84" i="1" s="1"/>
  <c r="AH88" i="1"/>
  <c r="AL88" i="1" s="1"/>
  <c r="AH92" i="1"/>
  <c r="AL92" i="1" s="1"/>
  <c r="AH96" i="1"/>
  <c r="AL96" i="1" s="1"/>
  <c r="AH100" i="1"/>
  <c r="AL100" i="1" s="1"/>
  <c r="AH104" i="1"/>
  <c r="AL104" i="1" s="1"/>
  <c r="AH108" i="1"/>
  <c r="AL108" i="1" s="1"/>
  <c r="AH112" i="1"/>
  <c r="AL112" i="1" s="1"/>
  <c r="AH116" i="1"/>
  <c r="AL116" i="1" s="1"/>
  <c r="AH120" i="1"/>
  <c r="AL120" i="1" s="1"/>
  <c r="AH124" i="1"/>
  <c r="AL124" i="1" s="1"/>
  <c r="AH128" i="1"/>
  <c r="AL128" i="1" s="1"/>
  <c r="AH132" i="1"/>
  <c r="AL132" i="1" s="1"/>
  <c r="AH136" i="1"/>
  <c r="AL136" i="1" s="1"/>
  <c r="AH140" i="1"/>
  <c r="AL140" i="1" s="1"/>
  <c r="AH144" i="1"/>
  <c r="AL144" i="1" s="1"/>
  <c r="AH3" i="1"/>
  <c r="AL3" i="1" s="1"/>
  <c r="AH7" i="1"/>
  <c r="AL7" i="1" s="1"/>
  <c r="AH11" i="1"/>
  <c r="AL11" i="1" s="1"/>
  <c r="AH15" i="1"/>
  <c r="AL15" i="1" s="1"/>
  <c r="AH19" i="1"/>
  <c r="AL19" i="1" s="1"/>
  <c r="AH23" i="1"/>
  <c r="AL23" i="1" s="1"/>
  <c r="AH27" i="1"/>
  <c r="AL27" i="1" s="1"/>
  <c r="AH31" i="1"/>
  <c r="AL31" i="1" s="1"/>
  <c r="AH35" i="1"/>
  <c r="AL35" i="1" s="1"/>
  <c r="AH39" i="1"/>
  <c r="AL39" i="1" s="1"/>
  <c r="AH43" i="1"/>
  <c r="AL43" i="1" s="1"/>
  <c r="AH49" i="1"/>
  <c r="AL49" i="1" s="1"/>
  <c r="AH53" i="1"/>
  <c r="AL53" i="1" s="1"/>
  <c r="AH57" i="1"/>
  <c r="AL57" i="1" s="1"/>
  <c r="AH61" i="1"/>
  <c r="AL61" i="1" s="1"/>
  <c r="AH65" i="1"/>
  <c r="AL65" i="1" s="1"/>
  <c r="AH69" i="1"/>
  <c r="AL69" i="1" s="1"/>
  <c r="AH78" i="1"/>
  <c r="AL78" i="1" s="1"/>
  <c r="AH82" i="1"/>
  <c r="AL82" i="1" s="1"/>
  <c r="AH86" i="1"/>
  <c r="AL86" i="1" s="1"/>
  <c r="AH90" i="1"/>
  <c r="AL90" i="1" s="1"/>
  <c r="AH94" i="1"/>
  <c r="AL94" i="1" s="1"/>
  <c r="AH98" i="1"/>
  <c r="AL98" i="1" s="1"/>
  <c r="AH102" i="1"/>
  <c r="AL102" i="1" s="1"/>
  <c r="AH106" i="1"/>
  <c r="AL106" i="1" s="1"/>
  <c r="AH110" i="1"/>
  <c r="AL110" i="1" s="1"/>
  <c r="AH114" i="1"/>
  <c r="AL114" i="1" s="1"/>
  <c r="AH118" i="1"/>
  <c r="AL118" i="1" s="1"/>
  <c r="AH122" i="1"/>
  <c r="AL122" i="1" s="1"/>
  <c r="AH126" i="1"/>
  <c r="AL126" i="1" s="1"/>
  <c r="AH130" i="1"/>
  <c r="AL130" i="1" s="1"/>
  <c r="AH134" i="1"/>
  <c r="AL134" i="1" s="1"/>
  <c r="AH138" i="1"/>
  <c r="AL138" i="1" s="1"/>
  <c r="AH142" i="1"/>
  <c r="AL142" i="1" s="1"/>
  <c r="AH10" i="1"/>
  <c r="AL10" i="1" s="1"/>
  <c r="AH18" i="1"/>
  <c r="AL18" i="1" s="1"/>
  <c r="AH34" i="1"/>
  <c r="AL34" i="1" s="1"/>
  <c r="AH42" i="1"/>
  <c r="AL42" i="1" s="1"/>
  <c r="AH52" i="1"/>
  <c r="AL52" i="1" s="1"/>
  <c r="AH60" i="1"/>
  <c r="AL60" i="1" s="1"/>
  <c r="AH68" i="1"/>
  <c r="AL68" i="1" s="1"/>
  <c r="AH77" i="1"/>
  <c r="AL77" i="1" s="1"/>
  <c r="AH85" i="1"/>
  <c r="AL85" i="1" s="1"/>
  <c r="AH93" i="1"/>
  <c r="AL93" i="1" s="1"/>
  <c r="AH101" i="1"/>
  <c r="AL101" i="1" s="1"/>
  <c r="AH109" i="1"/>
  <c r="AL109" i="1" s="1"/>
  <c r="AH117" i="1"/>
  <c r="AL117" i="1" s="1"/>
  <c r="AH125" i="1"/>
  <c r="AL125" i="1" s="1"/>
  <c r="AH133" i="1"/>
  <c r="AL133" i="1" s="1"/>
  <c r="AH141" i="1"/>
  <c r="AL141" i="1" s="1"/>
  <c r="AH12" i="1"/>
  <c r="AL12" i="1" s="1"/>
  <c r="AH28" i="1"/>
  <c r="AL28" i="1" s="1"/>
  <c r="AH44" i="1"/>
  <c r="AL44" i="1" s="1"/>
  <c r="AH62" i="1"/>
  <c r="AL62" i="1" s="1"/>
  <c r="AH79" i="1"/>
  <c r="AL79" i="1" s="1"/>
  <c r="AH95" i="1"/>
  <c r="AL95" i="1" s="1"/>
  <c r="AH111" i="1"/>
  <c r="AL111" i="1" s="1"/>
  <c r="AH127" i="1"/>
  <c r="AL127" i="1" s="1"/>
  <c r="AH143" i="1"/>
  <c r="AL143" i="1" s="1"/>
  <c r="AH6" i="1"/>
  <c r="AL6" i="1" s="1"/>
  <c r="AH22" i="1"/>
  <c r="AL22" i="1" s="1"/>
  <c r="AH48" i="1"/>
  <c r="AL48" i="1" s="1"/>
  <c r="AH64" i="1"/>
  <c r="AL64" i="1" s="1"/>
  <c r="AH81" i="1"/>
  <c r="AL81" i="1" s="1"/>
  <c r="AH105" i="1"/>
  <c r="AL105" i="1" s="1"/>
  <c r="AH121" i="1"/>
  <c r="AH137" i="1"/>
  <c r="AL137" i="1" s="1"/>
  <c r="AH8" i="1"/>
  <c r="AL8" i="1" s="1"/>
  <c r="AH16" i="1"/>
  <c r="AL16" i="1" s="1"/>
  <c r="AH24" i="1"/>
  <c r="AL24" i="1" s="1"/>
  <c r="AH32" i="1"/>
  <c r="AL32" i="1" s="1"/>
  <c r="AH40" i="1"/>
  <c r="AL40" i="1" s="1"/>
  <c r="AH58" i="1"/>
  <c r="AL58" i="1" s="1"/>
  <c r="AH66" i="1"/>
  <c r="AL66" i="1" s="1"/>
  <c r="AH75" i="1"/>
  <c r="AL75" i="1" s="1"/>
  <c r="AH83" i="1"/>
  <c r="AL83" i="1" s="1"/>
  <c r="AH91" i="1"/>
  <c r="AL91" i="1" s="1"/>
  <c r="AH107" i="1"/>
  <c r="AL107" i="1" s="1"/>
  <c r="AH115" i="1"/>
  <c r="AL115" i="1" s="1"/>
  <c r="AH123" i="1"/>
  <c r="AL123" i="1" s="1"/>
  <c r="AH131" i="1"/>
  <c r="AL131" i="1" s="1"/>
  <c r="AH139" i="1"/>
  <c r="AL139" i="1" s="1"/>
  <c r="AH4" i="1"/>
  <c r="AL4" i="1" s="1"/>
  <c r="AH20" i="1"/>
  <c r="AL20" i="1" s="1"/>
  <c r="AH36" i="1"/>
  <c r="AL36" i="1" s="1"/>
  <c r="AH54" i="1"/>
  <c r="AL54" i="1" s="1"/>
  <c r="AH71" i="1"/>
  <c r="AL71" i="1" s="1"/>
  <c r="AH87" i="1"/>
  <c r="AL87" i="1" s="1"/>
  <c r="AH103" i="1"/>
  <c r="AL103" i="1" s="1"/>
  <c r="AH119" i="1"/>
  <c r="AL119" i="1" s="1"/>
  <c r="AH135" i="1"/>
  <c r="AL135" i="1" s="1"/>
  <c r="AH14" i="1"/>
  <c r="AL14" i="1" s="1"/>
  <c r="AH30" i="1"/>
  <c r="AL30" i="1" s="1"/>
  <c r="AH38" i="1"/>
  <c r="AL38" i="1" s="1"/>
  <c r="AH56" i="1"/>
  <c r="AL56" i="1" s="1"/>
  <c r="AH73" i="1"/>
  <c r="AL73" i="1" s="1"/>
  <c r="AH89" i="1"/>
  <c r="AL89" i="1" s="1"/>
  <c r="AH97" i="1"/>
  <c r="AL97" i="1" s="1"/>
  <c r="AH113" i="1"/>
  <c r="AL113" i="1" s="1"/>
  <c r="AH129" i="1"/>
  <c r="AL129" i="1" s="1"/>
  <c r="AG4" i="1"/>
  <c r="AK4" i="1" s="1"/>
  <c r="AG8" i="1"/>
  <c r="AK8" i="1" s="1"/>
  <c r="AG12" i="1"/>
  <c r="AK12" i="1" s="1"/>
  <c r="AG17" i="1"/>
  <c r="AK17" i="1" s="1"/>
  <c r="AG21" i="1"/>
  <c r="AK21" i="1" s="1"/>
  <c r="AG25" i="1"/>
  <c r="AK25" i="1" s="1"/>
  <c r="AG29" i="1"/>
  <c r="AK29" i="1" s="1"/>
  <c r="AG34" i="1"/>
  <c r="AK34" i="1" s="1"/>
  <c r="AG38" i="1"/>
  <c r="AK38" i="1" s="1"/>
  <c r="AG42" i="1"/>
  <c r="AK42" i="1" s="1"/>
  <c r="AG48" i="1"/>
  <c r="AK48" i="1" s="1"/>
  <c r="AG52" i="1"/>
  <c r="AK52" i="1" s="1"/>
  <c r="AG56" i="1"/>
  <c r="AK56" i="1" s="1"/>
  <c r="AG60" i="1"/>
  <c r="AK60" i="1" s="1"/>
  <c r="AG65" i="1"/>
  <c r="AK65" i="1" s="1"/>
  <c r="AG69" i="1"/>
  <c r="AK69" i="1" s="1"/>
  <c r="AG79" i="1"/>
  <c r="AK79" i="1" s="1"/>
  <c r="AG83" i="1"/>
  <c r="AK83" i="1" s="1"/>
  <c r="AG87" i="1"/>
  <c r="AK87" i="1" s="1"/>
  <c r="AG91" i="1"/>
  <c r="AK91" i="1" s="1"/>
  <c r="AG96" i="1"/>
  <c r="AK96" i="1" s="1"/>
  <c r="AG100" i="1"/>
  <c r="AK100" i="1" s="1"/>
  <c r="AG104" i="1"/>
  <c r="AK104" i="1" s="1"/>
  <c r="AG108" i="1"/>
  <c r="AK108" i="1" s="1"/>
  <c r="AG112" i="1"/>
  <c r="AK112" i="1" s="1"/>
  <c r="AG116" i="1"/>
  <c r="AK116" i="1" s="1"/>
  <c r="AG120" i="1"/>
  <c r="AK120" i="1" s="1"/>
  <c r="AG124" i="1"/>
  <c r="AK124" i="1" s="1"/>
  <c r="AG128" i="1"/>
  <c r="AK128" i="1" s="1"/>
  <c r="AG132" i="1"/>
  <c r="AK132" i="1" s="1"/>
  <c r="AG136" i="1"/>
  <c r="AK136" i="1" s="1"/>
  <c r="AG140" i="1"/>
  <c r="AK140" i="1" s="1"/>
  <c r="AG144" i="1"/>
  <c r="AK144" i="1" s="1"/>
  <c r="AG6" i="1"/>
  <c r="AK6" i="1" s="1"/>
  <c r="AG10" i="1"/>
  <c r="AK10" i="1" s="1"/>
  <c r="AG14" i="1"/>
  <c r="AK14" i="1" s="1"/>
  <c r="AG19" i="1"/>
  <c r="AK19" i="1" s="1"/>
  <c r="AG23" i="1"/>
  <c r="AK23" i="1" s="1"/>
  <c r="AG27" i="1"/>
  <c r="AK27" i="1" s="1"/>
  <c r="AG32" i="1"/>
  <c r="AK32" i="1" s="1"/>
  <c r="AG36" i="1"/>
  <c r="AK36" i="1" s="1"/>
  <c r="AG40" i="1"/>
  <c r="AK40" i="1" s="1"/>
  <c r="AG44" i="1"/>
  <c r="AK44" i="1" s="1"/>
  <c r="AG54" i="1"/>
  <c r="AK54" i="1" s="1"/>
  <c r="AG58" i="1"/>
  <c r="AK58" i="1" s="1"/>
  <c r="AG62" i="1"/>
  <c r="AK62" i="1" s="1"/>
  <c r="AG67" i="1"/>
  <c r="AK67" i="1" s="1"/>
  <c r="AG72" i="1"/>
  <c r="AK72" i="1" s="1"/>
  <c r="AG77" i="1"/>
  <c r="AK77" i="1" s="1"/>
  <c r="AG81" i="1"/>
  <c r="AK81" i="1" s="1"/>
  <c r="AG85" i="1"/>
  <c r="AK85" i="1" s="1"/>
  <c r="AG89" i="1"/>
  <c r="AK89" i="1" s="1"/>
  <c r="AG93" i="1"/>
  <c r="AK93" i="1" s="1"/>
  <c r="AG98" i="1"/>
  <c r="AK98" i="1" s="1"/>
  <c r="AG102" i="1"/>
  <c r="AK102" i="1" s="1"/>
  <c r="AG106" i="1"/>
  <c r="AK106" i="1" s="1"/>
  <c r="AG110" i="1"/>
  <c r="AK110" i="1" s="1"/>
  <c r="AG114" i="1"/>
  <c r="AK114" i="1" s="1"/>
  <c r="AG118" i="1"/>
  <c r="AK118" i="1" s="1"/>
  <c r="AG122" i="1"/>
  <c r="AK122" i="1" s="1"/>
  <c r="AG126" i="1"/>
  <c r="AK126" i="1" s="1"/>
  <c r="AG130" i="1"/>
  <c r="AK130" i="1" s="1"/>
  <c r="AG134" i="1"/>
  <c r="AK134" i="1" s="1"/>
  <c r="AG138" i="1"/>
  <c r="AK138" i="1" s="1"/>
  <c r="AG142" i="1"/>
  <c r="AK142" i="1" s="1"/>
  <c r="AG7" i="1"/>
  <c r="AK7" i="1" s="1"/>
  <c r="AG16" i="1"/>
  <c r="AK16" i="1" s="1"/>
  <c r="AG24" i="1"/>
  <c r="AK24" i="1" s="1"/>
  <c r="AG33" i="1"/>
  <c r="AK33" i="1" s="1"/>
  <c r="AG41" i="1"/>
  <c r="AK41" i="1" s="1"/>
  <c r="AG51" i="1"/>
  <c r="AK51" i="1" s="1"/>
  <c r="AG59" i="1"/>
  <c r="AK59" i="1" s="1"/>
  <c r="AG68" i="1"/>
  <c r="AK68" i="1" s="1"/>
  <c r="AG78" i="1"/>
  <c r="AK78" i="1" s="1"/>
  <c r="AG86" i="1"/>
  <c r="AK86" i="1" s="1"/>
  <c r="AG94" i="1"/>
  <c r="AK94" i="1" s="1"/>
  <c r="AG103" i="1"/>
  <c r="AK103" i="1" s="1"/>
  <c r="AG111" i="1"/>
  <c r="AK111" i="1" s="1"/>
  <c r="AG119" i="1"/>
  <c r="AK119" i="1" s="1"/>
  <c r="AG127" i="1"/>
  <c r="AK127" i="1" s="1"/>
  <c r="AG135" i="1"/>
  <c r="AK135" i="1" s="1"/>
  <c r="AG143" i="1"/>
  <c r="AK143" i="1" s="1"/>
  <c r="AG9" i="1"/>
  <c r="AK9" i="1" s="1"/>
  <c r="AG53" i="1"/>
  <c r="AK53" i="1" s="1"/>
  <c r="AG71" i="1"/>
  <c r="AK71" i="1" s="1"/>
  <c r="AG88" i="1"/>
  <c r="AK88" i="1" s="1"/>
  <c r="AG129" i="1"/>
  <c r="AK129" i="1" s="1"/>
  <c r="AG3" i="1"/>
  <c r="AK3" i="1" s="1"/>
  <c r="AG11" i="1"/>
  <c r="AK11" i="1" s="1"/>
  <c r="AG20" i="1"/>
  <c r="AK20" i="1" s="1"/>
  <c r="AG28" i="1"/>
  <c r="AK28" i="1" s="1"/>
  <c r="AG37" i="1"/>
  <c r="AK37" i="1" s="1"/>
  <c r="AG45" i="1"/>
  <c r="AK45" i="1" s="1"/>
  <c r="AG55" i="1"/>
  <c r="AK55" i="1" s="1"/>
  <c r="AG64" i="1"/>
  <c r="AK64" i="1" s="1"/>
  <c r="AG73" i="1"/>
  <c r="AK73" i="1" s="1"/>
  <c r="AG82" i="1"/>
  <c r="AK82" i="1" s="1"/>
  <c r="AG90" i="1"/>
  <c r="AK90" i="1" s="1"/>
  <c r="AG107" i="1"/>
  <c r="AK107" i="1" s="1"/>
  <c r="AG115" i="1"/>
  <c r="AK115" i="1" s="1"/>
  <c r="AG123" i="1"/>
  <c r="AK123" i="1" s="1"/>
  <c r="AG131" i="1"/>
  <c r="AK131" i="1" s="1"/>
  <c r="AG5" i="1"/>
  <c r="AK5" i="1" s="1"/>
  <c r="AG13" i="1"/>
  <c r="AK13" i="1" s="1"/>
  <c r="AG22" i="1"/>
  <c r="AK22" i="1" s="1"/>
  <c r="AG30" i="1"/>
  <c r="AK30" i="1" s="1"/>
  <c r="AG39" i="1"/>
  <c r="AK39" i="1" s="1"/>
  <c r="AG49" i="1"/>
  <c r="AK49" i="1" s="1"/>
  <c r="AG57" i="1"/>
  <c r="AK57" i="1" s="1"/>
  <c r="AG66" i="1"/>
  <c r="AK66" i="1" s="1"/>
  <c r="AG75" i="1"/>
  <c r="AK75" i="1" s="1"/>
  <c r="AG84" i="1"/>
  <c r="AK84" i="1" s="1"/>
  <c r="AG92" i="1"/>
  <c r="AK92" i="1" s="1"/>
  <c r="AG101" i="1"/>
  <c r="AK101" i="1" s="1"/>
  <c r="AG109" i="1"/>
  <c r="AK109" i="1" s="1"/>
  <c r="AG117" i="1"/>
  <c r="AK117" i="1" s="1"/>
  <c r="AG125" i="1"/>
  <c r="AK125" i="1" s="1"/>
  <c r="AG133" i="1"/>
  <c r="AK133" i="1" s="1"/>
  <c r="AG141" i="1"/>
  <c r="AK141" i="1" s="1"/>
  <c r="AG18" i="1"/>
  <c r="AK18" i="1" s="1"/>
  <c r="AG35" i="1"/>
  <c r="AK35" i="1" s="1"/>
  <c r="AG43" i="1"/>
  <c r="AK43" i="1" s="1"/>
  <c r="AG61" i="1"/>
  <c r="AK61" i="1" s="1"/>
  <c r="AG80" i="1"/>
  <c r="AK80" i="1" s="1"/>
  <c r="AG97" i="1"/>
  <c r="AK97" i="1" s="1"/>
  <c r="AG105" i="1"/>
  <c r="AK105" i="1" s="1"/>
  <c r="AG113" i="1"/>
  <c r="AK113" i="1" s="1"/>
  <c r="AG121" i="1"/>
  <c r="AG137" i="1"/>
  <c r="AK137" i="1" s="1"/>
  <c r="AG139" i="1"/>
  <c r="AK139" i="1" s="1"/>
  <c r="R94" i="1"/>
  <c r="V94" i="1" s="1"/>
  <c r="Q66" i="1"/>
  <c r="U66" i="1" s="1"/>
  <c r="Q135" i="1"/>
  <c r="U135" i="1" s="1"/>
  <c r="P166" i="1"/>
  <c r="T166" i="1" s="1"/>
  <c r="P3" i="1"/>
  <c r="T3" i="1" s="1"/>
  <c r="Q119" i="1"/>
  <c r="U119" i="1" s="1"/>
  <c r="Q3" i="1"/>
  <c r="U3" i="1" s="1"/>
  <c r="R88" i="1"/>
  <c r="V88" i="1" s="1"/>
  <c r="R3" i="1"/>
  <c r="V3" i="1" s="1"/>
  <c r="Q143" i="1"/>
  <c r="U143" i="1" s="1"/>
  <c r="R80" i="1"/>
  <c r="V80" i="1" s="1"/>
  <c r="R82" i="1"/>
  <c r="V82" i="1" s="1"/>
  <c r="R95" i="1"/>
  <c r="V95" i="1" s="1"/>
  <c r="Q80" i="1"/>
  <c r="U80" i="1" s="1"/>
  <c r="Q72" i="1"/>
  <c r="U72" i="1" s="1"/>
  <c r="R97" i="1"/>
  <c r="V97" i="1" s="1"/>
  <c r="Q108" i="1"/>
  <c r="U108" i="1" s="1"/>
  <c r="Q165" i="1"/>
  <c r="U165" i="1" s="1"/>
  <c r="Q83" i="1"/>
  <c r="U83" i="1" s="1"/>
  <c r="Q82" i="1"/>
  <c r="U82" i="1" s="1"/>
  <c r="Q114" i="1"/>
  <c r="U114" i="1" s="1"/>
  <c r="Q186" i="1"/>
  <c r="U186" i="1" s="1"/>
  <c r="R83" i="1"/>
  <c r="V83" i="1" s="1"/>
  <c r="P186" i="1"/>
  <c r="T186" i="1" s="1"/>
  <c r="P116" i="1"/>
  <c r="T116" i="1" s="1"/>
  <c r="P98" i="1"/>
  <c r="T98" i="1" s="1"/>
  <c r="P179" i="1"/>
  <c r="T179" i="1" s="1"/>
  <c r="Q64" i="1"/>
  <c r="U64" i="1" s="1"/>
  <c r="R96" i="1"/>
  <c r="V96" i="1" s="1"/>
  <c r="Q163" i="1"/>
  <c r="U163" i="1" s="1"/>
  <c r="Q93" i="1"/>
  <c r="U93" i="1" s="1"/>
  <c r="Q179" i="1"/>
  <c r="U179" i="1" s="1"/>
  <c r="Q175" i="1"/>
  <c r="U175" i="1" s="1"/>
  <c r="Q102" i="1"/>
  <c r="U102" i="1" s="1"/>
  <c r="P176" i="1"/>
  <c r="T176" i="1" s="1"/>
  <c r="Q162" i="1"/>
  <c r="U162" i="1" s="1"/>
  <c r="P89" i="1"/>
  <c r="T89" i="1" s="1"/>
  <c r="P100" i="1"/>
  <c r="T100" i="1" s="1"/>
  <c r="P131" i="1"/>
  <c r="T131" i="1" s="1"/>
  <c r="P93" i="1"/>
  <c r="T93" i="1" s="1"/>
  <c r="P87" i="1"/>
  <c r="T87" i="1" s="1"/>
  <c r="P113" i="1"/>
  <c r="T113" i="1" s="1"/>
  <c r="P106" i="1"/>
  <c r="T106" i="1" s="1"/>
  <c r="P71" i="1"/>
  <c r="T71" i="1" s="1"/>
  <c r="P86" i="1"/>
  <c r="T86" i="1" s="1"/>
  <c r="Q159" i="1"/>
  <c r="U159" i="1" s="1"/>
  <c r="P112" i="1"/>
  <c r="T112" i="1" s="1"/>
  <c r="P184" i="1"/>
  <c r="T184" i="1" s="1"/>
  <c r="P159" i="1"/>
  <c r="T159" i="1" s="1"/>
  <c r="Q136" i="1"/>
  <c r="U136" i="1" s="1"/>
  <c r="R90" i="1"/>
  <c r="V90" i="1" s="1"/>
  <c r="Q73" i="1"/>
  <c r="U73" i="1" s="1"/>
  <c r="Q53" i="1"/>
  <c r="U53" i="1" s="1"/>
  <c r="P118" i="1"/>
  <c r="T118" i="1" s="1"/>
  <c r="R93" i="1"/>
  <c r="V93" i="1" s="1"/>
  <c r="P88" i="1"/>
  <c r="T88" i="1" s="1"/>
  <c r="R87" i="1"/>
  <c r="V87" i="1" s="1"/>
  <c r="P61" i="1"/>
  <c r="T61" i="1" s="1"/>
  <c r="R84" i="1"/>
  <c r="V84" i="1" s="1"/>
  <c r="Q96" i="1"/>
  <c r="U96" i="1" s="1"/>
  <c r="Q127" i="1"/>
  <c r="U127" i="1" s="1"/>
  <c r="P80" i="1"/>
  <c r="T80" i="1" s="1"/>
  <c r="P55" i="1"/>
  <c r="T55" i="1" s="1"/>
  <c r="R91" i="1"/>
  <c r="V91" i="1" s="1"/>
  <c r="P136" i="1"/>
  <c r="T136" i="1" s="1"/>
  <c r="P135" i="1"/>
  <c r="T135" i="1" s="1"/>
  <c r="P73" i="1"/>
  <c r="T73" i="1" s="1"/>
  <c r="Q164" i="1"/>
  <c r="U164" i="1" s="1"/>
  <c r="P94" i="1"/>
  <c r="T94" i="1" s="1"/>
  <c r="Q88" i="1"/>
  <c r="U88" i="1" s="1"/>
  <c r="Q109" i="1"/>
  <c r="U109" i="1" s="1"/>
  <c r="Q173" i="1"/>
  <c r="U173" i="1" s="1"/>
  <c r="Q167" i="1"/>
  <c r="U167" i="1" s="1"/>
  <c r="Q101" i="1"/>
  <c r="U101" i="1" s="1"/>
  <c r="Q182" i="1"/>
  <c r="U182" i="1" s="1"/>
  <c r="Q69" i="1"/>
  <c r="U69" i="1" s="1"/>
  <c r="Q86" i="1"/>
  <c r="U86" i="1" s="1"/>
  <c r="Q169" i="1"/>
  <c r="U169" i="1" s="1"/>
  <c r="Q154" i="1"/>
  <c r="U154" i="1" s="1"/>
  <c r="Q158" i="1"/>
  <c r="U158" i="1" s="1"/>
  <c r="Q187" i="1"/>
  <c r="U187" i="1" s="1"/>
  <c r="Q140" i="1"/>
  <c r="U140" i="1" s="1"/>
  <c r="Q141" i="1"/>
  <c r="U141" i="1" s="1"/>
  <c r="Q120" i="1"/>
  <c r="U120" i="1" s="1"/>
  <c r="Q106" i="1"/>
  <c r="U106" i="1" s="1"/>
  <c r="Q122" i="1"/>
  <c r="U122" i="1" s="1"/>
  <c r="Q71" i="1"/>
  <c r="U71" i="1" s="1"/>
  <c r="Q97" i="1"/>
  <c r="U97" i="1" s="1"/>
  <c r="Q51" i="1"/>
  <c r="U51" i="1" s="1"/>
  <c r="Q133" i="1"/>
  <c r="U133" i="1" s="1"/>
  <c r="R89" i="1"/>
  <c r="V89" i="1" s="1"/>
  <c r="Q115" i="1"/>
  <c r="U115" i="1" s="1"/>
  <c r="Q183" i="1"/>
  <c r="U183" i="1" s="1"/>
  <c r="Q125" i="1"/>
  <c r="U125" i="1" s="1"/>
  <c r="Q170" i="1"/>
  <c r="U170" i="1" s="1"/>
  <c r="Q132" i="1"/>
  <c r="U132" i="1" s="1"/>
  <c r="Q172" i="1"/>
  <c r="U172" i="1" s="1"/>
  <c r="Q61" i="1"/>
  <c r="U61" i="1" s="1"/>
  <c r="Q62" i="1"/>
  <c r="U62" i="1" s="1"/>
  <c r="Q89" i="1"/>
  <c r="U89" i="1" s="1"/>
  <c r="P66" i="1"/>
  <c r="T66" i="1" s="1"/>
  <c r="P53" i="1"/>
  <c r="T53" i="1" s="1"/>
  <c r="P183" i="1"/>
  <c r="T183" i="1" s="1"/>
  <c r="P181" i="1"/>
  <c r="T181" i="1" s="1"/>
  <c r="P165" i="1"/>
  <c r="T165" i="1" s="1"/>
  <c r="P170" i="1"/>
  <c r="T170" i="1" s="1"/>
  <c r="P132" i="1"/>
  <c r="T132" i="1" s="1"/>
  <c r="P109" i="1"/>
  <c r="T109" i="1" s="1"/>
  <c r="P115" i="1"/>
  <c r="T115" i="1" s="1"/>
  <c r="P169" i="1"/>
  <c r="T169" i="1" s="1"/>
  <c r="P138" i="1"/>
  <c r="T138" i="1" s="1"/>
  <c r="P171" i="1"/>
  <c r="T171" i="1" s="1"/>
  <c r="P144" i="1"/>
  <c r="T144" i="1" s="1"/>
  <c r="P167" i="1"/>
  <c r="T167" i="1" s="1"/>
  <c r="P172" i="1"/>
  <c r="T172" i="1" s="1"/>
  <c r="P142" i="1"/>
  <c r="T142" i="1" s="1"/>
  <c r="P140" i="1"/>
  <c r="T140" i="1" s="1"/>
  <c r="P79" i="1"/>
  <c r="T79" i="1" s="1"/>
  <c r="P160" i="1"/>
  <c r="T160" i="1" s="1"/>
  <c r="P72" i="1"/>
  <c r="T72" i="1" s="1"/>
  <c r="P141" i="1"/>
  <c r="T141" i="1" s="1"/>
  <c r="Q129" i="1"/>
  <c r="U129" i="1" s="1"/>
  <c r="P119" i="1"/>
  <c r="T119" i="1" s="1"/>
  <c r="Q180" i="1"/>
  <c r="U180" i="1" s="1"/>
  <c r="Q144" i="1"/>
  <c r="U144" i="1" s="1"/>
  <c r="P101" i="1"/>
  <c r="T101" i="1" s="1"/>
  <c r="Q56" i="1"/>
  <c r="U56" i="1" s="1"/>
  <c r="P83" i="1"/>
  <c r="T83" i="1" s="1"/>
  <c r="P69" i="1"/>
  <c r="T69" i="1" s="1"/>
  <c r="P164" i="1"/>
  <c r="T164" i="1" s="1"/>
  <c r="P143" i="1"/>
  <c r="T143" i="1" s="1"/>
  <c r="Q168" i="1"/>
  <c r="U168" i="1" s="1"/>
  <c r="R53" i="1"/>
  <c r="V53" i="1" s="1"/>
  <c r="R61" i="1"/>
  <c r="V61" i="1" s="1"/>
  <c r="R64" i="1"/>
  <c r="V64" i="1" s="1"/>
  <c r="R66" i="1"/>
  <c r="V66" i="1" s="1"/>
  <c r="R68" i="1"/>
  <c r="V68" i="1" s="1"/>
  <c r="R32" i="1"/>
  <c r="V32" i="1" s="1"/>
  <c r="R43" i="1"/>
  <c r="V43" i="1" s="1"/>
  <c r="R45" i="1"/>
  <c r="V45" i="1" s="1"/>
  <c r="R142" i="1"/>
  <c r="V142" i="1" s="1"/>
  <c r="R59" i="1"/>
  <c r="V59" i="1" s="1"/>
  <c r="R30" i="1"/>
  <c r="V30" i="1" s="1"/>
  <c r="R49" i="1"/>
  <c r="V49" i="1" s="1"/>
  <c r="R57" i="1"/>
  <c r="V57" i="1" s="1"/>
  <c r="R63" i="1"/>
  <c r="V63" i="1" s="1"/>
  <c r="R65" i="1"/>
  <c r="V65" i="1" s="1"/>
  <c r="R67" i="1"/>
  <c r="V67" i="1" s="1"/>
  <c r="R69" i="1"/>
  <c r="V69" i="1" s="1"/>
  <c r="R31" i="1"/>
  <c r="V31" i="1" s="1"/>
  <c r="R33" i="1"/>
  <c r="V33" i="1" s="1"/>
  <c r="R42" i="1"/>
  <c r="V42" i="1" s="1"/>
  <c r="R44" i="1"/>
  <c r="V44" i="1" s="1"/>
  <c r="R140" i="1"/>
  <c r="V140" i="1" s="1"/>
  <c r="R144" i="1"/>
  <c r="V144" i="1" s="1"/>
  <c r="R55" i="1"/>
  <c r="V55" i="1" s="1"/>
  <c r="R29" i="1"/>
  <c r="V29" i="1" s="1"/>
  <c r="R36" i="1"/>
  <c r="V36" i="1" s="1"/>
  <c r="R48" i="1"/>
  <c r="V48" i="1" s="1"/>
  <c r="R143" i="1"/>
  <c r="V143" i="1" s="1"/>
  <c r="R40" i="1"/>
  <c r="V40" i="1" s="1"/>
  <c r="R131" i="1"/>
  <c r="V131" i="1" s="1"/>
  <c r="R134" i="1"/>
  <c r="V134" i="1" s="1"/>
  <c r="R76" i="1"/>
  <c r="V76" i="1" s="1"/>
  <c r="R137" i="1"/>
  <c r="V137" i="1" s="1"/>
  <c r="R77" i="1"/>
  <c r="V77" i="1" s="1"/>
  <c r="R58" i="1"/>
  <c r="V58" i="1" s="1"/>
  <c r="R128" i="1"/>
  <c r="V128" i="1" s="1"/>
  <c r="R115" i="1"/>
  <c r="V115" i="1" s="1"/>
  <c r="R107" i="1"/>
  <c r="V107" i="1" s="1"/>
  <c r="R120" i="1"/>
  <c r="V120" i="1" s="1"/>
  <c r="R112" i="1"/>
  <c r="V112" i="1" s="1"/>
  <c r="R104" i="1"/>
  <c r="V104" i="1" s="1"/>
  <c r="R141" i="1"/>
  <c r="V141" i="1" s="1"/>
  <c r="R127" i="1"/>
  <c r="V127" i="1" s="1"/>
  <c r="R37" i="1"/>
  <c r="V37" i="1" s="1"/>
  <c r="R130" i="1"/>
  <c r="V130" i="1" s="1"/>
  <c r="R72" i="1"/>
  <c r="V72" i="1" s="1"/>
  <c r="R133" i="1"/>
  <c r="V133" i="1" s="1"/>
  <c r="R71" i="1"/>
  <c r="V71" i="1" s="1"/>
  <c r="R56" i="1"/>
  <c r="V56" i="1" s="1"/>
  <c r="R124" i="1"/>
  <c r="V124" i="1" s="1"/>
  <c r="R113" i="1"/>
  <c r="V113" i="1" s="1"/>
  <c r="R105" i="1"/>
  <c r="V105" i="1" s="1"/>
  <c r="R118" i="1"/>
  <c r="V118" i="1" s="1"/>
  <c r="R110" i="1"/>
  <c r="V110" i="1" s="1"/>
  <c r="R102" i="1"/>
  <c r="V102" i="1" s="1"/>
  <c r="R139" i="1"/>
  <c r="V139" i="1" s="1"/>
  <c r="R78" i="1"/>
  <c r="V78" i="1" s="1"/>
  <c r="R123" i="1"/>
  <c r="V123" i="1" s="1"/>
  <c r="R73" i="1"/>
  <c r="V73" i="1" s="1"/>
  <c r="R92" i="1"/>
  <c r="V92" i="1" s="1"/>
  <c r="R126" i="1"/>
  <c r="V126" i="1" s="1"/>
  <c r="R38" i="1"/>
  <c r="V38" i="1" s="1"/>
  <c r="R129" i="1"/>
  <c r="V129" i="1" s="1"/>
  <c r="R62" i="1"/>
  <c r="V62" i="1" s="1"/>
  <c r="R54" i="1"/>
  <c r="V54" i="1" s="1"/>
  <c r="R136" i="1"/>
  <c r="V136" i="1" s="1"/>
  <c r="R119" i="1"/>
  <c r="V119" i="1" s="1"/>
  <c r="R111" i="1"/>
  <c r="V111" i="1" s="1"/>
  <c r="R103" i="1"/>
  <c r="V103" i="1" s="1"/>
  <c r="R116" i="1"/>
  <c r="V116" i="1" s="1"/>
  <c r="R108" i="1"/>
  <c r="V108" i="1" s="1"/>
  <c r="R75" i="1"/>
  <c r="V75" i="1" s="1"/>
  <c r="R135" i="1"/>
  <c r="V135" i="1" s="1"/>
  <c r="R79" i="1"/>
  <c r="V79" i="1" s="1"/>
  <c r="R41" i="1"/>
  <c r="V41" i="1" s="1"/>
  <c r="R34" i="1"/>
  <c r="V34" i="1" s="1"/>
  <c r="R138" i="1"/>
  <c r="V138" i="1" s="1"/>
  <c r="R35" i="1"/>
  <c r="V35" i="1" s="1"/>
  <c r="R125" i="1"/>
  <c r="V125" i="1" s="1"/>
  <c r="R60" i="1"/>
  <c r="V60" i="1" s="1"/>
  <c r="R52" i="1"/>
  <c r="V52" i="1" s="1"/>
  <c r="R39" i="1"/>
  <c r="V39" i="1" s="1"/>
  <c r="R132" i="1"/>
  <c r="V132" i="1" s="1"/>
  <c r="R117" i="1"/>
  <c r="V117" i="1" s="1"/>
  <c r="R109" i="1"/>
  <c r="V109" i="1" s="1"/>
  <c r="R101" i="1"/>
  <c r="V101" i="1" s="1"/>
  <c r="R114" i="1"/>
  <c r="V114" i="1" s="1"/>
  <c r="R106" i="1"/>
  <c r="V106" i="1" s="1"/>
  <c r="R20" i="1"/>
  <c r="V20" i="1" s="1"/>
  <c r="R85" i="1"/>
  <c r="V85" i="1" s="1"/>
  <c r="R28" i="1"/>
  <c r="R19" i="1"/>
  <c r="V19" i="1" s="1"/>
  <c r="R5" i="1"/>
  <c r="V5" i="1" s="1"/>
  <c r="R24" i="1"/>
  <c r="V24" i="1" s="1"/>
  <c r="R14" i="1"/>
  <c r="V14" i="1" s="1"/>
  <c r="R17" i="1"/>
  <c r="V17" i="1" s="1"/>
  <c r="R25" i="1"/>
  <c r="V25" i="1" s="1"/>
  <c r="R16" i="1"/>
  <c r="V16" i="1" s="1"/>
  <c r="R4" i="1"/>
  <c r="V4" i="1" s="1"/>
  <c r="R15" i="1"/>
  <c r="V15" i="1" s="1"/>
  <c r="R9" i="1"/>
  <c r="V9" i="1" s="1"/>
  <c r="R23" i="1"/>
  <c r="V23" i="1" s="1"/>
  <c r="R8" i="1"/>
  <c r="V8" i="1" s="1"/>
  <c r="R13" i="1"/>
  <c r="V13" i="1" s="1"/>
  <c r="R21" i="1"/>
  <c r="V21" i="1" s="1"/>
  <c r="R6" i="1"/>
  <c r="V6" i="1" s="1"/>
  <c r="R22" i="1"/>
  <c r="V22" i="1" s="1"/>
  <c r="R7" i="1"/>
  <c r="V7" i="1" s="1"/>
  <c r="R12" i="1"/>
  <c r="V12" i="1" s="1"/>
  <c r="R18" i="1"/>
  <c r="V18" i="1" s="1"/>
  <c r="R10" i="1"/>
  <c r="V10" i="1" s="1"/>
  <c r="R11" i="1"/>
  <c r="V11" i="1" s="1"/>
  <c r="Q116" i="1"/>
  <c r="U116" i="1" s="1"/>
  <c r="Q105" i="1"/>
  <c r="U105" i="1" s="1"/>
  <c r="Q90" i="1"/>
  <c r="U90" i="1" s="1"/>
  <c r="Q98" i="1"/>
  <c r="U98" i="1" s="1"/>
  <c r="Q81" i="1"/>
  <c r="U81" i="1" s="1"/>
  <c r="P122" i="1"/>
  <c r="T122" i="1" s="1"/>
  <c r="Q156" i="1"/>
  <c r="U156" i="1" s="1"/>
  <c r="Q55" i="1"/>
  <c r="U55" i="1" s="1"/>
  <c r="Q113" i="1"/>
  <c r="U113" i="1" s="1"/>
  <c r="Q134" i="1"/>
  <c r="U134" i="1" s="1"/>
  <c r="Q84" i="1"/>
  <c r="U84" i="1" s="1"/>
  <c r="Q138" i="1"/>
  <c r="U138" i="1" s="1"/>
  <c r="P168" i="1"/>
  <c r="T168" i="1" s="1"/>
  <c r="P125" i="1"/>
  <c r="T125" i="1" s="1"/>
  <c r="P90" i="1"/>
  <c r="T90" i="1" s="1"/>
  <c r="Q185" i="1"/>
  <c r="U185" i="1" s="1"/>
  <c r="P155" i="1"/>
  <c r="T155" i="1" s="1"/>
  <c r="Q161" i="1"/>
  <c r="U161" i="1" s="1"/>
  <c r="Q166" i="1"/>
  <c r="U166" i="1" s="1"/>
  <c r="P178" i="1"/>
  <c r="T178" i="1" s="1"/>
  <c r="Q160" i="1"/>
  <c r="U160" i="1" s="1"/>
  <c r="P114" i="1"/>
  <c r="T114" i="1" s="1"/>
  <c r="P84" i="1"/>
  <c r="T84" i="1" s="1"/>
  <c r="P154" i="1"/>
  <c r="T154" i="1" s="1"/>
  <c r="Q124" i="1"/>
  <c r="U124" i="1" s="1"/>
  <c r="Q112" i="1"/>
  <c r="U112" i="1" s="1"/>
  <c r="P123" i="1"/>
  <c r="T123" i="1" s="1"/>
  <c r="P133" i="1"/>
  <c r="T133" i="1" s="1"/>
  <c r="P65" i="1"/>
  <c r="T65" i="1" s="1"/>
  <c r="P187" i="1"/>
  <c r="T187" i="1" s="1"/>
  <c r="P30" i="1"/>
  <c r="T30" i="1" s="1"/>
  <c r="P49" i="1"/>
  <c r="T49" i="1" s="1"/>
  <c r="P77" i="1"/>
  <c r="T77" i="1" s="1"/>
  <c r="P33" i="1"/>
  <c r="T33" i="1" s="1"/>
  <c r="P44" i="1"/>
  <c r="T44" i="1" s="1"/>
  <c r="P29" i="1"/>
  <c r="T29" i="1" s="1"/>
  <c r="P48" i="1"/>
  <c r="T48" i="1" s="1"/>
  <c r="P32" i="1"/>
  <c r="T32" i="1" s="1"/>
  <c r="P43" i="1"/>
  <c r="T43" i="1" s="1"/>
  <c r="P45" i="1"/>
  <c r="T45" i="1" s="1"/>
  <c r="P40" i="1"/>
  <c r="T40" i="1" s="1"/>
  <c r="P39" i="1"/>
  <c r="T39" i="1" s="1"/>
  <c r="P75" i="1"/>
  <c r="T75" i="1" s="1"/>
  <c r="P38" i="1"/>
  <c r="T38" i="1" s="1"/>
  <c r="P35" i="1"/>
  <c r="T35" i="1" s="1"/>
  <c r="P41" i="1"/>
  <c r="T41" i="1" s="1"/>
  <c r="P78" i="1"/>
  <c r="T78" i="1" s="1"/>
  <c r="P17" i="1"/>
  <c r="T17" i="1" s="1"/>
  <c r="P16" i="1"/>
  <c r="T16" i="1" s="1"/>
  <c r="P20" i="1"/>
  <c r="T20" i="1" s="1"/>
  <c r="P60" i="1"/>
  <c r="T60" i="1" s="1"/>
  <c r="P103" i="1"/>
  <c r="T103" i="1" s="1"/>
  <c r="P111" i="1"/>
  <c r="T111" i="1" s="1"/>
  <c r="P58" i="1"/>
  <c r="T58" i="1" s="1"/>
  <c r="P57" i="1"/>
  <c r="T57" i="1" s="1"/>
  <c r="P117" i="1"/>
  <c r="T117" i="1" s="1"/>
  <c r="P126" i="1"/>
  <c r="T126" i="1" s="1"/>
  <c r="P85" i="1"/>
  <c r="T85" i="1" s="1"/>
  <c r="P59" i="1"/>
  <c r="T59" i="1" s="1"/>
  <c r="P92" i="1"/>
  <c r="T92" i="1" s="1"/>
  <c r="P104" i="1"/>
  <c r="T104" i="1" s="1"/>
  <c r="P28" i="1"/>
  <c r="T28" i="1" s="1"/>
  <c r="P128" i="1"/>
  <c r="T128" i="1" s="1"/>
  <c r="P153" i="1"/>
  <c r="T153" i="1" s="1"/>
  <c r="P130" i="1"/>
  <c r="T130" i="1" s="1"/>
  <c r="P21" i="1"/>
  <c r="T21" i="1" s="1"/>
  <c r="P6" i="1"/>
  <c r="T6" i="1" s="1"/>
  <c r="P11" i="1"/>
  <c r="T11" i="1" s="1"/>
  <c r="P4" i="1"/>
  <c r="T4" i="1" s="1"/>
  <c r="P5" i="1"/>
  <c r="T5" i="1" s="1"/>
  <c r="P10" i="1"/>
  <c r="T10" i="1" s="1"/>
  <c r="P25" i="1"/>
  <c r="T25" i="1" s="1"/>
  <c r="P23" i="1"/>
  <c r="T23" i="1" s="1"/>
  <c r="P8" i="1"/>
  <c r="T8" i="1" s="1"/>
  <c r="P18" i="1"/>
  <c r="T18" i="1" s="1"/>
  <c r="P9" i="1"/>
  <c r="T9" i="1" s="1"/>
  <c r="P14" i="1"/>
  <c r="T14" i="1" s="1"/>
  <c r="P19" i="1"/>
  <c r="T19" i="1" s="1"/>
  <c r="P12" i="1"/>
  <c r="T12" i="1" s="1"/>
  <c r="P13" i="1"/>
  <c r="T13" i="1" s="1"/>
  <c r="P174" i="1"/>
  <c r="T174" i="1" s="1"/>
  <c r="P22" i="1"/>
  <c r="T22" i="1" s="1"/>
  <c r="P7" i="1"/>
  <c r="T7" i="1" s="1"/>
  <c r="P137" i="1"/>
  <c r="T137" i="1" s="1"/>
  <c r="P152" i="1"/>
  <c r="T152" i="1" s="1"/>
  <c r="P158" i="1"/>
  <c r="T158" i="1" s="1"/>
  <c r="P161" i="1"/>
  <c r="T161" i="1" s="1"/>
  <c r="P134" i="1"/>
  <c r="T134" i="1" s="1"/>
  <c r="P96" i="1"/>
  <c r="T96" i="1" s="1"/>
  <c r="P102" i="1"/>
  <c r="T102" i="1" s="1"/>
  <c r="P173" i="1"/>
  <c r="T173" i="1" s="1"/>
  <c r="P64" i="1"/>
  <c r="T64" i="1" s="1"/>
  <c r="P67" i="1"/>
  <c r="T67" i="1" s="1"/>
  <c r="P124" i="1"/>
  <c r="T124" i="1" s="1"/>
  <c r="P62" i="1"/>
  <c r="T62" i="1" s="1"/>
  <c r="P54" i="1"/>
  <c r="T54" i="1" s="1"/>
  <c r="P91" i="1"/>
  <c r="T91" i="1" s="1"/>
  <c r="P162" i="1"/>
  <c r="T162" i="1" s="1"/>
  <c r="Q37" i="1"/>
  <c r="U37" i="1" s="1"/>
  <c r="Q39" i="1"/>
  <c r="U39" i="1" s="1"/>
  <c r="Q41" i="1"/>
  <c r="U41" i="1" s="1"/>
  <c r="Q77" i="1"/>
  <c r="U77" i="1" s="1"/>
  <c r="Q35" i="1"/>
  <c r="U35" i="1" s="1"/>
  <c r="Q25" i="1"/>
  <c r="U25" i="1" s="1"/>
  <c r="Q38" i="1"/>
  <c r="U38" i="1" s="1"/>
  <c r="Q40" i="1"/>
  <c r="U40" i="1" s="1"/>
  <c r="Q34" i="1"/>
  <c r="U34" i="1" s="1"/>
  <c r="Q45" i="1"/>
  <c r="U45" i="1" s="1"/>
  <c r="Q78" i="1"/>
  <c r="U78" i="1" s="1"/>
  <c r="Q33" i="1"/>
  <c r="U33" i="1" s="1"/>
  <c r="Q49" i="1"/>
  <c r="U49" i="1" s="1"/>
  <c r="Q30" i="1"/>
  <c r="U30" i="1" s="1"/>
  <c r="Q44" i="1"/>
  <c r="U44" i="1" s="1"/>
  <c r="Q75" i="1"/>
  <c r="U75" i="1" s="1"/>
  <c r="Q32" i="1"/>
  <c r="U32" i="1" s="1"/>
  <c r="Q48" i="1"/>
  <c r="U48" i="1" s="1"/>
  <c r="Q29" i="1"/>
  <c r="U29" i="1" s="1"/>
  <c r="Q43" i="1"/>
  <c r="U43" i="1" s="1"/>
  <c r="Q36" i="1"/>
  <c r="U36" i="1" s="1"/>
  <c r="Q42" i="1"/>
  <c r="U42" i="1" s="1"/>
  <c r="Q79" i="1"/>
  <c r="U79" i="1" s="1"/>
  <c r="Q20" i="1"/>
  <c r="U20" i="1" s="1"/>
  <c r="Q16" i="1"/>
  <c r="U16" i="1" s="1"/>
  <c r="Q17" i="1"/>
  <c r="U17" i="1" s="1"/>
  <c r="Q57" i="1"/>
  <c r="U57" i="1" s="1"/>
  <c r="Q117" i="1"/>
  <c r="U117" i="1" s="1"/>
  <c r="Q111" i="1"/>
  <c r="U111" i="1" s="1"/>
  <c r="Q103" i="1"/>
  <c r="U103" i="1" s="1"/>
  <c r="Q104" i="1"/>
  <c r="U104" i="1" s="1"/>
  <c r="Q58" i="1"/>
  <c r="U58" i="1" s="1"/>
  <c r="Q60" i="1"/>
  <c r="U60" i="1" s="1"/>
  <c r="Q85" i="1"/>
  <c r="U85" i="1" s="1"/>
  <c r="Q126" i="1"/>
  <c r="U126" i="1" s="1"/>
  <c r="Q92" i="1"/>
  <c r="U92" i="1" s="1"/>
  <c r="Q59" i="1"/>
  <c r="U59" i="1" s="1"/>
  <c r="Q139" i="1"/>
  <c r="U139" i="1" s="1"/>
  <c r="Q128" i="1"/>
  <c r="U128" i="1" s="1"/>
  <c r="Q28" i="1"/>
  <c r="U28" i="1" s="1"/>
  <c r="Q153" i="1"/>
  <c r="U153" i="1" s="1"/>
  <c r="Q130" i="1"/>
  <c r="U130" i="1" s="1"/>
  <c r="Q27" i="1"/>
  <c r="U27" i="1" s="1"/>
  <c r="Q191" i="1"/>
  <c r="U191" i="1" s="1"/>
  <c r="Q11" i="1"/>
  <c r="U11" i="1" s="1"/>
  <c r="Q9" i="1"/>
  <c r="U9" i="1" s="1"/>
  <c r="Q10" i="1"/>
  <c r="U10" i="1" s="1"/>
  <c r="Q4" i="1"/>
  <c r="U4" i="1" s="1"/>
  <c r="Q13" i="1"/>
  <c r="U13" i="1" s="1"/>
  <c r="Q24" i="1"/>
  <c r="U24" i="1" s="1"/>
  <c r="Q14" i="1"/>
  <c r="U14" i="1" s="1"/>
  <c r="Q19" i="1"/>
  <c r="U19" i="1" s="1"/>
  <c r="Q18" i="1"/>
  <c r="U18" i="1" s="1"/>
  <c r="Q23" i="1"/>
  <c r="U23" i="1" s="1"/>
  <c r="Q8" i="1"/>
  <c r="U8" i="1" s="1"/>
  <c r="Q174" i="1"/>
  <c r="U174" i="1" s="1"/>
  <c r="Q22" i="1"/>
  <c r="U22" i="1" s="1"/>
  <c r="Q7" i="1"/>
  <c r="U7" i="1" s="1"/>
  <c r="Q12" i="1"/>
  <c r="U12" i="1" s="1"/>
  <c r="Q5" i="1"/>
  <c r="U5" i="1" s="1"/>
  <c r="Q21" i="1"/>
  <c r="U21" i="1" s="1"/>
  <c r="Q6" i="1"/>
  <c r="U6" i="1" s="1"/>
  <c r="Q152" i="1"/>
  <c r="U152" i="1" s="1"/>
  <c r="Q137" i="1"/>
  <c r="U137" i="1" s="1"/>
  <c r="P110" i="1"/>
  <c r="T110" i="1" s="1"/>
  <c r="P107" i="1"/>
  <c r="T107" i="1" s="1"/>
  <c r="Q123" i="1"/>
  <c r="U123" i="1" s="1"/>
  <c r="P52" i="1"/>
  <c r="T52" i="1" s="1"/>
  <c r="Q68" i="1"/>
  <c r="U68" i="1" s="1"/>
  <c r="P156" i="1"/>
  <c r="T156" i="1" s="1"/>
  <c r="P177" i="1"/>
  <c r="T177" i="1" s="1"/>
  <c r="P82" i="1"/>
  <c r="T82" i="1" s="1"/>
  <c r="Q157" i="1"/>
  <c r="U157" i="1" s="1"/>
  <c r="Q131" i="1"/>
  <c r="U131" i="1" s="1"/>
  <c r="P120" i="1"/>
  <c r="T120" i="1" s="1"/>
  <c r="Q110" i="1"/>
  <c r="U110" i="1" s="1"/>
  <c r="Q107" i="1"/>
  <c r="U107" i="1" s="1"/>
  <c r="Q94" i="1"/>
  <c r="U94" i="1" s="1"/>
  <c r="Q52" i="1"/>
  <c r="U52" i="1" s="1"/>
  <c r="Q87" i="1"/>
  <c r="U87" i="1" s="1"/>
  <c r="Q184" i="1"/>
  <c r="U184" i="1" s="1"/>
  <c r="Q155" i="1"/>
  <c r="U155" i="1" s="1"/>
  <c r="Q177" i="1"/>
  <c r="U177" i="1" s="1"/>
  <c r="P129" i="1"/>
  <c r="T129" i="1" s="1"/>
  <c r="Q176" i="1"/>
  <c r="U176" i="1" s="1"/>
  <c r="Q171" i="1"/>
  <c r="U171" i="1" s="1"/>
  <c r="Q178" i="1"/>
  <c r="U178" i="1" s="1"/>
  <c r="P105" i="1"/>
  <c r="T105" i="1" s="1"/>
  <c r="P182" i="1"/>
  <c r="T182" i="1" s="1"/>
  <c r="P81" i="1"/>
  <c r="T81" i="1" s="1"/>
  <c r="Q65" i="1"/>
  <c r="U65" i="1" s="1"/>
  <c r="Q67" i="1"/>
  <c r="U67" i="1" s="1"/>
  <c r="P51" i="1"/>
  <c r="T51" i="1" s="1"/>
  <c r="P185" i="1"/>
  <c r="T185" i="1" s="1"/>
  <c r="P108" i="1"/>
  <c r="T108" i="1" s="1"/>
  <c r="P175" i="1"/>
  <c r="T175" i="1" s="1"/>
  <c r="Q142" i="1"/>
  <c r="U142" i="1" s="1"/>
  <c r="P180" i="1"/>
  <c r="T180" i="1" s="1"/>
  <c r="Q118" i="1"/>
  <c r="U118" i="1" s="1"/>
  <c r="P127" i="1"/>
  <c r="T127" i="1" s="1"/>
  <c r="P56" i="1"/>
  <c r="T56" i="1" s="1"/>
  <c r="P68" i="1"/>
  <c r="T68" i="1" s="1"/>
  <c r="Q54" i="1"/>
  <c r="U54" i="1" s="1"/>
  <c r="Q91" i="1"/>
  <c r="U91" i="1" s="1"/>
  <c r="P157" i="1"/>
  <c r="T157" i="1" s="1"/>
  <c r="Q100" i="1"/>
  <c r="U100" i="1" s="1"/>
  <c r="U146" i="1" l="1"/>
  <c r="AK146" i="1"/>
  <c r="AL146" i="1"/>
  <c r="CK122" i="1"/>
  <c r="CL122" i="1" s="1"/>
  <c r="CJ51" i="1"/>
  <c r="CJ27" i="1" s="1"/>
  <c r="BU139" i="1"/>
  <c r="BV106" i="1"/>
  <c r="BU42" i="1"/>
  <c r="BU90" i="1"/>
  <c r="BU54" i="1"/>
  <c r="BU113" i="1"/>
  <c r="BU79" i="1"/>
  <c r="BU39" i="1"/>
  <c r="BU126" i="1"/>
  <c r="BU60" i="1"/>
  <c r="BU38" i="1"/>
  <c r="BU65" i="1"/>
  <c r="BU86" i="1"/>
  <c r="BU107" i="1"/>
  <c r="BU64" i="1"/>
  <c r="BU89" i="1"/>
  <c r="BU24" i="1"/>
  <c r="BU59" i="1"/>
  <c r="BT78" i="1"/>
  <c r="BT86" i="1"/>
  <c r="BT7" i="1"/>
  <c r="BT84" i="1"/>
  <c r="BT57" i="1"/>
  <c r="BT106" i="1"/>
  <c r="BT116" i="1"/>
  <c r="BT40" i="1"/>
  <c r="BU124" i="1"/>
  <c r="BU93" i="1"/>
  <c r="BU3" i="1"/>
  <c r="BU51" i="1"/>
  <c r="BV69" i="1"/>
  <c r="BV94" i="1"/>
  <c r="BV19" i="1"/>
  <c r="BV12" i="1"/>
  <c r="BV92" i="1"/>
  <c r="BV111" i="1"/>
  <c r="BV108" i="1"/>
  <c r="BV90" i="1"/>
  <c r="BV142" i="1"/>
  <c r="BV9" i="1"/>
  <c r="BV53" i="1"/>
  <c r="BV134" i="1"/>
  <c r="BV95" i="1"/>
  <c r="BX95" i="1" s="1"/>
  <c r="CP95" i="1" s="1"/>
  <c r="BV93" i="1"/>
  <c r="BX93" i="1" s="1"/>
  <c r="CP93" i="1" s="1"/>
  <c r="BU82" i="1"/>
  <c r="BU69" i="1"/>
  <c r="BU130" i="1"/>
  <c r="BU110" i="1"/>
  <c r="BU5" i="1"/>
  <c r="BU28" i="1"/>
  <c r="BU111" i="1"/>
  <c r="BU45" i="1"/>
  <c r="BU9" i="1"/>
  <c r="BU91" i="1"/>
  <c r="BU35" i="1"/>
  <c r="BU129" i="1"/>
  <c r="BU102" i="1"/>
  <c r="BU44" i="1"/>
  <c r="BU34" i="1"/>
  <c r="BU81" i="1"/>
  <c r="BU48" i="1"/>
  <c r="BU56" i="1"/>
  <c r="BU100" i="1"/>
  <c r="BU37" i="1"/>
  <c r="BU119" i="1"/>
  <c r="BU140" i="1"/>
  <c r="BU141" i="1"/>
  <c r="BU55" i="1"/>
  <c r="BU144" i="1"/>
  <c r="BU25" i="1"/>
  <c r="BU125" i="1"/>
  <c r="BU97" i="1"/>
  <c r="BU61" i="1"/>
  <c r="BU18" i="1"/>
  <c r="BU134" i="1"/>
  <c r="BU133" i="1"/>
  <c r="BU143" i="1"/>
  <c r="BU138" i="1"/>
  <c r="BU106" i="1"/>
  <c r="BU13" i="1"/>
  <c r="BV4" i="1"/>
  <c r="BV43" i="1"/>
  <c r="BV87" i="1"/>
  <c r="BV79" i="1"/>
  <c r="BV102" i="1"/>
  <c r="BX102" i="1" s="1"/>
  <c r="CP102" i="1" s="1"/>
  <c r="BV68" i="1"/>
  <c r="BV54" i="1"/>
  <c r="BV138" i="1"/>
  <c r="BV5" i="1"/>
  <c r="BX5" i="1" s="1"/>
  <c r="CP5" i="1" s="1"/>
  <c r="BV141" i="1"/>
  <c r="BV143" i="1"/>
  <c r="BV30" i="1"/>
  <c r="BV23" i="1"/>
  <c r="BV56" i="1"/>
  <c r="BX56" i="1" s="1"/>
  <c r="CP56" i="1" s="1"/>
  <c r="BV22" i="1"/>
  <c r="BV105" i="1"/>
  <c r="BV115" i="1"/>
  <c r="BV104" i="1"/>
  <c r="BV81" i="1"/>
  <c r="BV60" i="1"/>
  <c r="BV17" i="1"/>
  <c r="BV38" i="1"/>
  <c r="BV32" i="1"/>
  <c r="BV24" i="1"/>
  <c r="BV14" i="1"/>
  <c r="BV88" i="1"/>
  <c r="BV124" i="1"/>
  <c r="BX124" i="1" s="1"/>
  <c r="CP124" i="1" s="1"/>
  <c r="BV137" i="1"/>
  <c r="BV139" i="1"/>
  <c r="BV128" i="1"/>
  <c r="BV144" i="1"/>
  <c r="BV112" i="1"/>
  <c r="BT14" i="1"/>
  <c r="BT13" i="1"/>
  <c r="BT89" i="1"/>
  <c r="BT83" i="1"/>
  <c r="BT11" i="1"/>
  <c r="BT113" i="1"/>
  <c r="BT69" i="1"/>
  <c r="BT61" i="1"/>
  <c r="BT21" i="1"/>
  <c r="BT127" i="1"/>
  <c r="BT122" i="1"/>
  <c r="BT10" i="1"/>
  <c r="BT101" i="1"/>
  <c r="BT56" i="1"/>
  <c r="BT48" i="1"/>
  <c r="BT4" i="1"/>
  <c r="BT114" i="1"/>
  <c r="BT60" i="1"/>
  <c r="BT19" i="1"/>
  <c r="BT67" i="1"/>
  <c r="BT22" i="1"/>
  <c r="BT119" i="1"/>
  <c r="BT93" i="1"/>
  <c r="BT39" i="1"/>
  <c r="BT140" i="1"/>
  <c r="BT12" i="1"/>
  <c r="BT55" i="1"/>
  <c r="BT64" i="1"/>
  <c r="BT112" i="1"/>
  <c r="BT136" i="1"/>
  <c r="BT51" i="1"/>
  <c r="BU11" i="1"/>
  <c r="BU33" i="1"/>
  <c r="BU137" i="1"/>
  <c r="BU101" i="1"/>
  <c r="BU21" i="1"/>
  <c r="BU92" i="1"/>
  <c r="BU105" i="1"/>
  <c r="BU52" i="1"/>
  <c r="BU62" i="1"/>
  <c r="BU10" i="1"/>
  <c r="BU123" i="1"/>
  <c r="BU115" i="1"/>
  <c r="BU68" i="1"/>
  <c r="BU4" i="1"/>
  <c r="BU32" i="1"/>
  <c r="BU136" i="1"/>
  <c r="BU17" i="1"/>
  <c r="BU116" i="1"/>
  <c r="BU88" i="1"/>
  <c r="BU53" i="1"/>
  <c r="BU78" i="1"/>
  <c r="BU73" i="1"/>
  <c r="BU83" i="1"/>
  <c r="BU23" i="1"/>
  <c r="BU72" i="1"/>
  <c r="BU87" i="1"/>
  <c r="BU58" i="1"/>
  <c r="BU6" i="1"/>
  <c r="BU118" i="1"/>
  <c r="BU85" i="1"/>
  <c r="BU40" i="1"/>
  <c r="BU94" i="1"/>
  <c r="BU41" i="1"/>
  <c r="BU122" i="1"/>
  <c r="BU117" i="1"/>
  <c r="BU84" i="1"/>
  <c r="BV34" i="1"/>
  <c r="BV20" i="1"/>
  <c r="BV84" i="1"/>
  <c r="BV89" i="1"/>
  <c r="BV3" i="1"/>
  <c r="BV118" i="1"/>
  <c r="BV86" i="1"/>
  <c r="BV71" i="1"/>
  <c r="BV33" i="1"/>
  <c r="BV25" i="1"/>
  <c r="BV11" i="1"/>
  <c r="BV140" i="1"/>
  <c r="BV48" i="1"/>
  <c r="BV40" i="1"/>
  <c r="BV73" i="1"/>
  <c r="BV39" i="1"/>
  <c r="BV126" i="1"/>
  <c r="BV136" i="1"/>
  <c r="BV125" i="1"/>
  <c r="BV127" i="1"/>
  <c r="BV62" i="1"/>
  <c r="BX62" i="1" s="1"/>
  <c r="CP62" i="1" s="1"/>
  <c r="BV129" i="1"/>
  <c r="BV57" i="1"/>
  <c r="BV77" i="1"/>
  <c r="BV64" i="1"/>
  <c r="BV31" i="1"/>
  <c r="BX31" i="1" s="1"/>
  <c r="CP31" i="1" s="1"/>
  <c r="BV113" i="1"/>
  <c r="BX113" i="1" s="1"/>
  <c r="CP113" i="1" s="1"/>
  <c r="BV21" i="1"/>
  <c r="BV67" i="1"/>
  <c r="BV117" i="1"/>
  <c r="BV107" i="1"/>
  <c r="BX107" i="1" s="1"/>
  <c r="CP107" i="1" s="1"/>
  <c r="BV123" i="1"/>
  <c r="BV91" i="1"/>
  <c r="BT20" i="1"/>
  <c r="BT80" i="1"/>
  <c r="BT133" i="1"/>
  <c r="BT135" i="1"/>
  <c r="BT30" i="1"/>
  <c r="BT130" i="1"/>
  <c r="BT88" i="1"/>
  <c r="BT81" i="1"/>
  <c r="BT44" i="1"/>
  <c r="BT144" i="1"/>
  <c r="BT98" i="1"/>
  <c r="BT16" i="1"/>
  <c r="BT117" i="1"/>
  <c r="BT75" i="1"/>
  <c r="BT66" i="1"/>
  <c r="BT131" i="1"/>
  <c r="BT71" i="1"/>
  <c r="BT3" i="1"/>
  <c r="BT109" i="1"/>
  <c r="BT65" i="1"/>
  <c r="BT35" i="1"/>
  <c r="BT137" i="1"/>
  <c r="BT87" i="1"/>
  <c r="BT108" i="1"/>
  <c r="BT141" i="1"/>
  <c r="BT132" i="1"/>
  <c r="BT45" i="1"/>
  <c r="BT59" i="1"/>
  <c r="BT120" i="1"/>
  <c r="BT28" i="1"/>
  <c r="BU20" i="1"/>
  <c r="BU104" i="1"/>
  <c r="BU77" i="1"/>
  <c r="BU114" i="1"/>
  <c r="BV130" i="1"/>
  <c r="BX130" i="1" s="1"/>
  <c r="CP130" i="1" s="1"/>
  <c r="BV42" i="1"/>
  <c r="BV18" i="1"/>
  <c r="BV72" i="1"/>
  <c r="BV110" i="1"/>
  <c r="BV65" i="1"/>
  <c r="BX65" i="1" s="1"/>
  <c r="CP65" i="1" s="1"/>
  <c r="BV58" i="1"/>
  <c r="BV80" i="1"/>
  <c r="BV109" i="1"/>
  <c r="BV101" i="1"/>
  <c r="BV75" i="1"/>
  <c r="BV114" i="1"/>
  <c r="BX114" i="1" s="1"/>
  <c r="CP114" i="1" s="1"/>
  <c r="BV82" i="1"/>
  <c r="BV49" i="1"/>
  <c r="BV96" i="1"/>
  <c r="BV85" i="1"/>
  <c r="BV13" i="1"/>
  <c r="BV45" i="1"/>
  <c r="BX45" i="1" s="1"/>
  <c r="CP45" i="1" s="1"/>
  <c r="BT105" i="1"/>
  <c r="BT115" i="1"/>
  <c r="BT54" i="1"/>
  <c r="BT5" i="1"/>
  <c r="BT107" i="1"/>
  <c r="BT125" i="1"/>
  <c r="BT91" i="1"/>
  <c r="BT53" i="1"/>
  <c r="BT38" i="1"/>
  <c r="BT134" i="1"/>
  <c r="BT92" i="1"/>
  <c r="BT85" i="1"/>
  <c r="BT79" i="1"/>
  <c r="BT82" i="1"/>
  <c r="BT8" i="1"/>
  <c r="BT25" i="1"/>
  <c r="BT126" i="1"/>
  <c r="BT94" i="1"/>
  <c r="BT33" i="1"/>
  <c r="BT73" i="1"/>
  <c r="BT23" i="1"/>
  <c r="BT104" i="1"/>
  <c r="BU120" i="1"/>
  <c r="BU57" i="1"/>
  <c r="BU132" i="1"/>
  <c r="BU12" i="1"/>
  <c r="BU112" i="1"/>
  <c r="BU80" i="1"/>
  <c r="BU71" i="1"/>
  <c r="BU22" i="1"/>
  <c r="BU142" i="1"/>
  <c r="BU135" i="1"/>
  <c r="BU29" i="1"/>
  <c r="BU96" i="1"/>
  <c r="BU67" i="1"/>
  <c r="BU14" i="1"/>
  <c r="BU131" i="1"/>
  <c r="BU98" i="1"/>
  <c r="BU27" i="1"/>
  <c r="BU49" i="1"/>
  <c r="BU43" i="1"/>
  <c r="BU103" i="1"/>
  <c r="BU128" i="1"/>
  <c r="BU8" i="1"/>
  <c r="BU108" i="1"/>
  <c r="BU75" i="1"/>
  <c r="BU16" i="1"/>
  <c r="BU30" i="1"/>
  <c r="BU109" i="1"/>
  <c r="BU66" i="1"/>
  <c r="BU19" i="1"/>
  <c r="BU7" i="1"/>
  <c r="BU127" i="1"/>
  <c r="BU36" i="1"/>
  <c r="BV44" i="1"/>
  <c r="BV10" i="1"/>
  <c r="BV119" i="1"/>
  <c r="BX119" i="1" s="1"/>
  <c r="CP119" i="1" s="1"/>
  <c r="BV61" i="1"/>
  <c r="BV36" i="1"/>
  <c r="BV52" i="1"/>
  <c r="BV35" i="1"/>
  <c r="BV132" i="1"/>
  <c r="BV120" i="1"/>
  <c r="BX120" i="1" s="1"/>
  <c r="CP120" i="1" s="1"/>
  <c r="BV97" i="1"/>
  <c r="BX97" i="1" s="1"/>
  <c r="CP97" i="1" s="1"/>
  <c r="BV78" i="1"/>
  <c r="BV59" i="1"/>
  <c r="BX59" i="1" s="1"/>
  <c r="CP59" i="1" s="1"/>
  <c r="BV7" i="1"/>
  <c r="BV16" i="1"/>
  <c r="BV6" i="1"/>
  <c r="BV76" i="1"/>
  <c r="BX76" i="1" s="1"/>
  <c r="CP76" i="1" s="1"/>
  <c r="BV37" i="1"/>
  <c r="BV83" i="1"/>
  <c r="BV55" i="1"/>
  <c r="BV41" i="1"/>
  <c r="BV131" i="1"/>
  <c r="BV15" i="1"/>
  <c r="BX15" i="1" s="1"/>
  <c r="CP15" i="1" s="1"/>
  <c r="BV8" i="1"/>
  <c r="BV98" i="1"/>
  <c r="BX98" i="1" s="1"/>
  <c r="CP98" i="1" s="1"/>
  <c r="BV66" i="1"/>
  <c r="BV103" i="1"/>
  <c r="BV116" i="1"/>
  <c r="BX116" i="1" s="1"/>
  <c r="CP116" i="1" s="1"/>
  <c r="BV135" i="1"/>
  <c r="BV63" i="1"/>
  <c r="BX63" i="1" s="1"/>
  <c r="CP63" i="1" s="1"/>
  <c r="BV29" i="1"/>
  <c r="BV133" i="1"/>
  <c r="BT138" i="1"/>
  <c r="BT29" i="1"/>
  <c r="BT32" i="1"/>
  <c r="BT6" i="1"/>
  <c r="BT72" i="1"/>
  <c r="BT52" i="1"/>
  <c r="BT41" i="1"/>
  <c r="BT142" i="1"/>
  <c r="BT110" i="1"/>
  <c r="BT43" i="1"/>
  <c r="BT118" i="1"/>
  <c r="BT58" i="1"/>
  <c r="BT9" i="1"/>
  <c r="BT111" i="1"/>
  <c r="BT129" i="1"/>
  <c r="BT96" i="1"/>
  <c r="BT62" i="1"/>
  <c r="BT102" i="1"/>
  <c r="BT49" i="1"/>
  <c r="BT143" i="1"/>
  <c r="BT103" i="1"/>
  <c r="BT77" i="1"/>
  <c r="BT17" i="1"/>
  <c r="BT123" i="1"/>
  <c r="BT90" i="1"/>
  <c r="BT124" i="1"/>
  <c r="BT100" i="1"/>
  <c r="BT128" i="1"/>
  <c r="BT18" i="1"/>
  <c r="BT68" i="1"/>
  <c r="Q146" i="1"/>
  <c r="P146" i="1"/>
  <c r="T146" i="1"/>
  <c r="CI13" i="1"/>
  <c r="CI48" i="1"/>
  <c r="CI21" i="1"/>
  <c r="CI36" i="1"/>
  <c r="CI49" i="1"/>
  <c r="BX139" i="1" l="1"/>
  <c r="CP139" i="1" s="1"/>
  <c r="BX16" i="1"/>
  <c r="CP16" i="1" s="1"/>
  <c r="BX52" i="1"/>
  <c r="CP52" i="1" s="1"/>
  <c r="BX101" i="1"/>
  <c r="CP101" i="1" s="1"/>
  <c r="BX42" i="1"/>
  <c r="CP42" i="1" s="1"/>
  <c r="BX64" i="1"/>
  <c r="CP64" i="1" s="1"/>
  <c r="BX34" i="1"/>
  <c r="CP34" i="1" s="1"/>
  <c r="BX79" i="1"/>
  <c r="CP79" i="1" s="1"/>
  <c r="BX41" i="1"/>
  <c r="CP41" i="1" s="1"/>
  <c r="BX72" i="1"/>
  <c r="CP72" i="1" s="1"/>
  <c r="BX125" i="1"/>
  <c r="CP125" i="1" s="1"/>
  <c r="BX11" i="1"/>
  <c r="CP11" i="1" s="1"/>
  <c r="BX38" i="1"/>
  <c r="CP38" i="1" s="1"/>
  <c r="BX141" i="1"/>
  <c r="CP141" i="1" s="1"/>
  <c r="BX90" i="1"/>
  <c r="CP90" i="1" s="1"/>
  <c r="BX133" i="1"/>
  <c r="CP133" i="1" s="1"/>
  <c r="BX8" i="1"/>
  <c r="CP8" i="1" s="1"/>
  <c r="BX55" i="1"/>
  <c r="CP55" i="1" s="1"/>
  <c r="BX6" i="1"/>
  <c r="CP6" i="1" s="1"/>
  <c r="BX78" i="1"/>
  <c r="CP78" i="1" s="1"/>
  <c r="BX35" i="1"/>
  <c r="CP35" i="1" s="1"/>
  <c r="BX129" i="1"/>
  <c r="CP129" i="1" s="1"/>
  <c r="BX136" i="1"/>
  <c r="CP136" i="1" s="1"/>
  <c r="BX118" i="1"/>
  <c r="CP118" i="1" s="1"/>
  <c r="BX20" i="1"/>
  <c r="CP20" i="1" s="1"/>
  <c r="BX115" i="1"/>
  <c r="CP115" i="1" s="1"/>
  <c r="BX23" i="1"/>
  <c r="CP23" i="1" s="1"/>
  <c r="BX37" i="1"/>
  <c r="CP37" i="1" s="1"/>
  <c r="BX13" i="1"/>
  <c r="CP13" i="1" s="1"/>
  <c r="BX110" i="1"/>
  <c r="CP110" i="1" s="1"/>
  <c r="BX39" i="1"/>
  <c r="CP39" i="1" s="1"/>
  <c r="BX89" i="1"/>
  <c r="CP89" i="1" s="1"/>
  <c r="BX21" i="1"/>
  <c r="CP21" i="1" s="1"/>
  <c r="BX81" i="1"/>
  <c r="CP81" i="1" s="1"/>
  <c r="BX14" i="1"/>
  <c r="CP14" i="1" s="1"/>
  <c r="BX17" i="1"/>
  <c r="CP17" i="1" s="1"/>
  <c r="BX53" i="1"/>
  <c r="CP53" i="1" s="1"/>
  <c r="BX19" i="1"/>
  <c r="CP19" i="1" s="1"/>
  <c r="BX135" i="1"/>
  <c r="CP135" i="1" s="1"/>
  <c r="BX132" i="1"/>
  <c r="CP132" i="1" s="1"/>
  <c r="BX61" i="1"/>
  <c r="CP61" i="1" s="1"/>
  <c r="BX85" i="1"/>
  <c r="CP85" i="1" s="1"/>
  <c r="BX80" i="1"/>
  <c r="CP80" i="1" s="1"/>
  <c r="BX57" i="1"/>
  <c r="CP57" i="1" s="1"/>
  <c r="BX73" i="1"/>
  <c r="CP73" i="1" s="1"/>
  <c r="BX86" i="1"/>
  <c r="CP86" i="1" s="1"/>
  <c r="BX84" i="1"/>
  <c r="CP84" i="1" s="1"/>
  <c r="BX128" i="1"/>
  <c r="CP128" i="1" s="1"/>
  <c r="BX104" i="1"/>
  <c r="CP104" i="1" s="1"/>
  <c r="BX68" i="1"/>
  <c r="CP68" i="1" s="1"/>
  <c r="BX43" i="1"/>
  <c r="CP43" i="1" s="1"/>
  <c r="BX134" i="1"/>
  <c r="CP134" i="1" s="1"/>
  <c r="BX106" i="1"/>
  <c r="CP106" i="1" s="1"/>
  <c r="BX7" i="1"/>
  <c r="CP7" i="1" s="1"/>
  <c r="BX12" i="1"/>
  <c r="CP12" i="1" s="1"/>
  <c r="BX96" i="1"/>
  <c r="CP96" i="1" s="1"/>
  <c r="BX58" i="1"/>
  <c r="CP58" i="1" s="1"/>
  <c r="BX117" i="1"/>
  <c r="CP117" i="1" s="1"/>
  <c r="BX40" i="1"/>
  <c r="CP40" i="1" s="1"/>
  <c r="BX4" i="1"/>
  <c r="CP4" i="1" s="1"/>
  <c r="BX108" i="1"/>
  <c r="CP108" i="1" s="1"/>
  <c r="BX29" i="1"/>
  <c r="CP29" i="1" s="1"/>
  <c r="BX103" i="1"/>
  <c r="CP103" i="1" s="1"/>
  <c r="BX83" i="1"/>
  <c r="CP83" i="1" s="1"/>
  <c r="BX10" i="1"/>
  <c r="CP10" i="1" s="1"/>
  <c r="BX49" i="1"/>
  <c r="CP49" i="1" s="1"/>
  <c r="BX91" i="1"/>
  <c r="CP91" i="1" s="1"/>
  <c r="BX67" i="1"/>
  <c r="CP67" i="1" s="1"/>
  <c r="BX126" i="1"/>
  <c r="CP126" i="1" s="1"/>
  <c r="BX48" i="1"/>
  <c r="CP48" i="1" s="1"/>
  <c r="BX33" i="1"/>
  <c r="CP33" i="1" s="1"/>
  <c r="BX3" i="1"/>
  <c r="BX112" i="1"/>
  <c r="CP112" i="1" s="1"/>
  <c r="BX137" i="1"/>
  <c r="CP137" i="1" s="1"/>
  <c r="BX24" i="1"/>
  <c r="CP24" i="1" s="1"/>
  <c r="BX60" i="1"/>
  <c r="CP60" i="1" s="1"/>
  <c r="BX105" i="1"/>
  <c r="CP105" i="1" s="1"/>
  <c r="BX30" i="1"/>
  <c r="CP30" i="1" s="1"/>
  <c r="BX138" i="1"/>
  <c r="CP138" i="1" s="1"/>
  <c r="BX9" i="1"/>
  <c r="CP9" i="1" s="1"/>
  <c r="BX111" i="1"/>
  <c r="CP111" i="1" s="1"/>
  <c r="BX94" i="1"/>
  <c r="CP94" i="1" s="1"/>
  <c r="BX88" i="1"/>
  <c r="CP88" i="1" s="1"/>
  <c r="BX75" i="1"/>
  <c r="CP75" i="1" s="1"/>
  <c r="BX18" i="1"/>
  <c r="CP18" i="1" s="1"/>
  <c r="BX25" i="1"/>
  <c r="CP25" i="1" s="1"/>
  <c r="BX66" i="1"/>
  <c r="CP66" i="1" s="1"/>
  <c r="BX131" i="1"/>
  <c r="CP131" i="1" s="1"/>
  <c r="BX36" i="1"/>
  <c r="CP36" i="1" s="1"/>
  <c r="BX44" i="1"/>
  <c r="CP44" i="1" s="1"/>
  <c r="BX82" i="1"/>
  <c r="CP82" i="1" s="1"/>
  <c r="BX109" i="1"/>
  <c r="CP109" i="1" s="1"/>
  <c r="BX123" i="1"/>
  <c r="CP123" i="1" s="1"/>
  <c r="BX77" i="1"/>
  <c r="CP77" i="1" s="1"/>
  <c r="BX127" i="1"/>
  <c r="CP127" i="1" s="1"/>
  <c r="BX140" i="1"/>
  <c r="CP140" i="1" s="1"/>
  <c r="BX71" i="1"/>
  <c r="CP71" i="1" s="1"/>
  <c r="BX144" i="1"/>
  <c r="CP144" i="1" s="1"/>
  <c r="BX32" i="1"/>
  <c r="CP32" i="1" s="1"/>
  <c r="BX22" i="1"/>
  <c r="CP22" i="1" s="1"/>
  <c r="BX143" i="1"/>
  <c r="CP143" i="1" s="1"/>
  <c r="BX54" i="1"/>
  <c r="CP54" i="1" s="1"/>
  <c r="BX87" i="1"/>
  <c r="CP87" i="1" s="1"/>
  <c r="BX142" i="1"/>
  <c r="CP142" i="1" s="1"/>
  <c r="BX92" i="1"/>
  <c r="CP92" i="1" s="1"/>
  <c r="BX69" i="1"/>
  <c r="CP69" i="1" s="1"/>
  <c r="CG49" i="1"/>
  <c r="CC154" i="1"/>
  <c r="CC186" i="1" s="1"/>
  <c r="CC165" i="1"/>
  <c r="CC166" i="1" s="1"/>
  <c r="CJ139" i="1"/>
  <c r="CJ140" i="1" s="1"/>
  <c r="CC152" i="1"/>
  <c r="CQ171" i="1"/>
  <c r="CC178" i="1"/>
  <c r="CC179" i="1" s="1"/>
  <c r="CJ138" i="1"/>
  <c r="CJ163" i="1"/>
  <c r="CJ13" i="1" s="1"/>
  <c r="CC171" i="1"/>
  <c r="CC172" i="1" s="1"/>
  <c r="CD83" i="1"/>
  <c r="CE83" i="1" s="1"/>
  <c r="CJ165" i="1"/>
  <c r="CJ143" i="1" s="1"/>
  <c r="CJ91" i="1"/>
  <c r="CJ93" i="1" s="1"/>
  <c r="CJ95" i="1" s="1"/>
  <c r="CJ96" i="1" s="1"/>
  <c r="CJ97" i="1" s="1"/>
  <c r="CQ175" i="1"/>
  <c r="CQ176" i="1" s="1"/>
  <c r="CQ163" i="1"/>
  <c r="CJ154" i="1"/>
  <c r="CJ155" i="1" s="1"/>
  <c r="CQ168" i="1"/>
  <c r="CQ165" i="1"/>
  <c r="CQ183" i="1"/>
  <c r="CJ171" i="1"/>
  <c r="CJ172" i="1" s="1"/>
  <c r="CC168" i="1"/>
  <c r="CC137" i="1" s="1"/>
  <c r="CD137" i="1" s="1"/>
  <c r="CE137" i="1" s="1"/>
  <c r="CJ175" i="1"/>
  <c r="CJ176" i="1" s="1"/>
  <c r="CJ178" i="1"/>
  <c r="CJ179" i="1" s="1"/>
  <c r="CJ152" i="1"/>
  <c r="CJ168" i="1"/>
  <c r="CJ21" i="1" s="1"/>
  <c r="CQ154" i="1"/>
  <c r="CQ155" i="1" s="1"/>
  <c r="CQ156" i="1" s="1"/>
  <c r="CQ169" i="1"/>
  <c r="CJ137" i="1"/>
  <c r="CJ183" i="1" s="1"/>
  <c r="CC169" i="1"/>
  <c r="CJ169" i="1"/>
  <c r="CJ94" i="1" s="1"/>
  <c r="CJ144" i="1"/>
  <c r="CC176" i="1"/>
  <c r="CC163" i="1"/>
  <c r="CJ32" i="1"/>
  <c r="CJ105" i="1"/>
  <c r="CJ83" i="1" s="1"/>
  <c r="CJ55" i="1" s="1"/>
  <c r="CJ120" i="1"/>
  <c r="CQ178" i="1"/>
  <c r="CQ179" i="1" s="1"/>
  <c r="CQ152" i="1"/>
  <c r="CN117" i="1" l="1"/>
  <c r="CC183" i="1"/>
  <c r="CN44" i="1"/>
  <c r="CN80" i="1"/>
  <c r="CN87" i="1"/>
  <c r="CN24" i="1"/>
  <c r="CN91" i="1"/>
  <c r="CN89" i="1"/>
  <c r="CN68" i="1"/>
  <c r="CN138" i="1"/>
  <c r="CN42" i="1"/>
  <c r="CN88" i="1"/>
  <c r="CN23" i="1"/>
  <c r="CN72" i="1"/>
  <c r="CN69" i="1"/>
  <c r="CN144" i="1"/>
  <c r="CN94" i="1"/>
  <c r="CN49" i="1"/>
  <c r="CN43" i="1"/>
  <c r="CN114" i="1"/>
  <c r="CN97" i="1"/>
  <c r="CN119" i="1"/>
  <c r="CN92" i="1"/>
  <c r="CN143" i="1"/>
  <c r="CN71" i="1"/>
  <c r="CN18" i="1"/>
  <c r="CN95" i="1"/>
  <c r="CN19" i="1"/>
  <c r="CN116" i="1"/>
  <c r="CN79" i="1"/>
  <c r="CN46" i="1"/>
  <c r="CN139" i="1"/>
  <c r="CN78" i="1"/>
  <c r="CN86" i="1"/>
  <c r="CN82" i="1"/>
  <c r="CN66" i="1"/>
  <c r="CN70" i="1"/>
  <c r="CN84" i="1"/>
  <c r="CN98" i="1"/>
  <c r="CN77" i="1"/>
  <c r="CN25" i="1"/>
  <c r="CN48" i="1"/>
  <c r="CN93" i="1"/>
  <c r="CN115" i="1"/>
  <c r="CN90" i="1"/>
  <c r="CN142" i="1"/>
  <c r="CN22" i="1"/>
  <c r="CN140" i="1"/>
  <c r="CN75" i="1"/>
  <c r="CN67" i="1"/>
  <c r="CN83" i="1"/>
  <c r="CN96" i="1"/>
  <c r="CN81" i="1"/>
  <c r="CN21" i="1"/>
  <c r="CN120" i="1"/>
  <c r="CN118" i="1"/>
  <c r="CN113" i="1"/>
  <c r="CN76" i="1"/>
  <c r="CN47" i="1"/>
  <c r="CN45" i="1"/>
  <c r="CN20" i="1"/>
  <c r="CN141" i="1"/>
  <c r="CN73" i="1"/>
  <c r="CN85" i="1"/>
  <c r="CJ166" i="1"/>
  <c r="CJ23" i="1" s="1"/>
  <c r="CJ119" i="1" s="1"/>
  <c r="CJ92" i="1" s="1"/>
  <c r="CQ172" i="1"/>
  <c r="CQ173" i="1" s="1"/>
  <c r="CJ113" i="1"/>
  <c r="CQ186" i="1"/>
  <c r="CJ116" i="1"/>
  <c r="CJ48" i="1" s="1"/>
  <c r="CJ186" i="1" s="1"/>
  <c r="CJ89" i="1" s="1"/>
  <c r="CQ187" i="1"/>
  <c r="CJ80" i="1"/>
  <c r="CJ59" i="1" s="1"/>
  <c r="CJ187" i="1" s="1"/>
  <c r="CJ130" i="1" s="1"/>
  <c r="CJ131" i="1" s="1"/>
  <c r="CJ156" i="1"/>
  <c r="CJ125" i="1" s="1"/>
  <c r="CJ8" i="1" s="1"/>
  <c r="CJ9" i="1" s="1"/>
  <c r="CJ88" i="1" s="1"/>
  <c r="CC173" i="1"/>
  <c r="CQ157" i="1"/>
  <c r="CJ19" i="1"/>
  <c r="CJ173" i="1"/>
  <c r="CQ166" i="1"/>
  <c r="CC155" i="1"/>
  <c r="CR48" i="1" l="1"/>
  <c r="CS48" i="1" s="1"/>
  <c r="CR138" i="1"/>
  <c r="CS138" i="1" s="1"/>
  <c r="CR44" i="1"/>
  <c r="CS44" i="1" s="1"/>
  <c r="CR43" i="1"/>
  <c r="CS43" i="1" s="1"/>
  <c r="CR45" i="1"/>
  <c r="CS45" i="1" s="1"/>
  <c r="CR144" i="1"/>
  <c r="CS144" i="1" s="1"/>
  <c r="CR142" i="1"/>
  <c r="CS142" i="1" s="1"/>
  <c r="CR143" i="1"/>
  <c r="CS143" i="1" s="1"/>
  <c r="CR42" i="1"/>
  <c r="CS42" i="1" s="1"/>
  <c r="CR47" i="1"/>
  <c r="CS47" i="1" s="1"/>
  <c r="CR141" i="1"/>
  <c r="CS141" i="1" s="1"/>
  <c r="CR161" i="1"/>
  <c r="CS161" i="1" s="1"/>
  <c r="CR94" i="1"/>
  <c r="CS94" i="1" s="1"/>
  <c r="CR98" i="1"/>
  <c r="CS98" i="1" s="1"/>
  <c r="CR93" i="1"/>
  <c r="CS93" i="1" s="1"/>
  <c r="CR97" i="1"/>
  <c r="CS97" i="1" s="1"/>
  <c r="CR95" i="1"/>
  <c r="CS95" i="1" s="1"/>
  <c r="CR91" i="1"/>
  <c r="CS91" i="1" s="1"/>
  <c r="CR90" i="1"/>
  <c r="CS90" i="1" s="1"/>
  <c r="CR96" i="1"/>
  <c r="CS96" i="1" s="1"/>
  <c r="CR92" i="1"/>
  <c r="CS92" i="1" s="1"/>
  <c r="CR139" i="1"/>
  <c r="CS139" i="1" s="1"/>
  <c r="CR140" i="1"/>
  <c r="CS140" i="1" s="1"/>
  <c r="CR21" i="1"/>
  <c r="CS21" i="1" s="1"/>
  <c r="CR24" i="1"/>
  <c r="CS24" i="1" s="1"/>
  <c r="CR18" i="1"/>
  <c r="CS18" i="1" s="1"/>
  <c r="CR20" i="1"/>
  <c r="CS20" i="1" s="1"/>
  <c r="CR23" i="1"/>
  <c r="CS23" i="1" s="1"/>
  <c r="CR25" i="1"/>
  <c r="CS25" i="1" s="1"/>
  <c r="CR22" i="1"/>
  <c r="CS22" i="1" s="1"/>
  <c r="CR19" i="1"/>
  <c r="CS19" i="1" s="1"/>
  <c r="CR49" i="1"/>
  <c r="CS49" i="1" s="1"/>
  <c r="CR77" i="1"/>
  <c r="CS77" i="1" s="1"/>
  <c r="CR82" i="1"/>
  <c r="CS82" i="1" s="1"/>
  <c r="CR85" i="1"/>
  <c r="CS85" i="1" s="1"/>
  <c r="CR76" i="1"/>
  <c r="CS76" i="1" s="1"/>
  <c r="CR79" i="1"/>
  <c r="CS79" i="1" s="1"/>
  <c r="CR84" i="1"/>
  <c r="CS84" i="1" s="1"/>
  <c r="CR87" i="1"/>
  <c r="CS87" i="1" s="1"/>
  <c r="CR83" i="1"/>
  <c r="CS83" i="1" s="1"/>
  <c r="CR88" i="1"/>
  <c r="CS88" i="1" s="1"/>
  <c r="CR75" i="1"/>
  <c r="CS75" i="1" s="1"/>
  <c r="CR86" i="1"/>
  <c r="CS86" i="1" s="1"/>
  <c r="CR81" i="1"/>
  <c r="CS81" i="1" s="1"/>
  <c r="CR89" i="1"/>
  <c r="CS89" i="1" s="1"/>
  <c r="CR78" i="1"/>
  <c r="CS78" i="1" s="1"/>
  <c r="CR80" i="1"/>
  <c r="CS80" i="1" s="1"/>
  <c r="CR114" i="1"/>
  <c r="CS114" i="1" s="1"/>
  <c r="CR119" i="1"/>
  <c r="CS119" i="1" s="1"/>
  <c r="CR113" i="1"/>
  <c r="CS113" i="1" s="1"/>
  <c r="CR116" i="1"/>
  <c r="CS116" i="1" s="1"/>
  <c r="CR117" i="1"/>
  <c r="CS117" i="1" s="1"/>
  <c r="CR120" i="1"/>
  <c r="CS120" i="1" s="1"/>
  <c r="CR115" i="1"/>
  <c r="CS115" i="1" s="1"/>
  <c r="CR118" i="1"/>
  <c r="CS118" i="1" s="1"/>
  <c r="CR71" i="1"/>
  <c r="CS71" i="1" s="1"/>
  <c r="CR68" i="1"/>
  <c r="CS68" i="1" s="1"/>
  <c r="CR73" i="1"/>
  <c r="CS73" i="1" s="1"/>
  <c r="CR69" i="1"/>
  <c r="CS69" i="1" s="1"/>
  <c r="CR66" i="1"/>
  <c r="CS66" i="1" s="1"/>
  <c r="CR67" i="1"/>
  <c r="CS67" i="1" s="1"/>
  <c r="CR72" i="1"/>
  <c r="CS72" i="1" s="1"/>
  <c r="CR70" i="1"/>
  <c r="CS70" i="1" s="1"/>
  <c r="CR46" i="1"/>
  <c r="CS46" i="1" s="1"/>
  <c r="CD22" i="1"/>
  <c r="CE22" i="1" s="1"/>
  <c r="CJ157" i="1"/>
  <c r="CJ158" i="1" s="1"/>
  <c r="CJ7" i="1"/>
  <c r="CC156" i="1"/>
  <c r="CJ22" i="1"/>
  <c r="CQ158" i="1"/>
  <c r="CJ49" i="1" l="1"/>
  <c r="CC187" i="1" l="1"/>
  <c r="CC157" i="1"/>
  <c r="CC158" i="1" l="1"/>
  <c r="CI57" i="1" l="1"/>
  <c r="CI60" i="1"/>
  <c r="CI58" i="1"/>
  <c r="CI59" i="1"/>
  <c r="CI70" i="1"/>
  <c r="CI78" i="1"/>
  <c r="CI76" i="1"/>
  <c r="CI77" i="1"/>
  <c r="CI75" i="1"/>
  <c r="CI92" i="1"/>
  <c r="CI126" i="1"/>
  <c r="CI139" i="1"/>
  <c r="AH153" i="1" l="1"/>
  <c r="AL153" i="1" s="1"/>
  <c r="AH164" i="1"/>
  <c r="AL164" i="1" s="1"/>
  <c r="AH168" i="1"/>
  <c r="AL168" i="1" s="1"/>
  <c r="AH163" i="1"/>
  <c r="AL163" i="1" s="1"/>
  <c r="AH187" i="1"/>
  <c r="AL187" i="1" s="1"/>
  <c r="AH176" i="1"/>
  <c r="AL176" i="1" s="1"/>
  <c r="AH174" i="1"/>
  <c r="AL174" i="1" s="1"/>
  <c r="AH165" i="1"/>
  <c r="AL165" i="1" s="1"/>
  <c r="AH175" i="1"/>
  <c r="AL175" i="1" s="1"/>
  <c r="AH186" i="1"/>
  <c r="AL186" i="1" s="1"/>
  <c r="AH157" i="1"/>
  <c r="AL157" i="1" s="1"/>
  <c r="AH179" i="1"/>
  <c r="AL179" i="1" s="1"/>
  <c r="AH178" i="1"/>
  <c r="AL178" i="1" s="1"/>
  <c r="AH152" i="1"/>
  <c r="AL152" i="1" s="1"/>
  <c r="AH161" i="1"/>
  <c r="AL161" i="1" s="1"/>
  <c r="AH180" i="1"/>
  <c r="AL180" i="1" s="1"/>
  <c r="AH191" i="1"/>
  <c r="AL191" i="1" s="1"/>
  <c r="AH158" i="1"/>
  <c r="AL158" i="1" s="1"/>
  <c r="BM182" i="1"/>
  <c r="BQ182" i="1" s="1"/>
  <c r="BM186" i="1"/>
  <c r="BQ186" i="1" s="1"/>
  <c r="R173" i="1"/>
  <c r="V173" i="1" s="1"/>
  <c r="V28" i="1"/>
  <c r="BV28" i="1" s="1"/>
  <c r="BX28" i="1" s="1"/>
  <c r="CP28" i="1" s="1"/>
  <c r="R158" i="1"/>
  <c r="V158" i="1" s="1"/>
  <c r="BM169" i="1"/>
  <c r="BQ169" i="1" s="1"/>
  <c r="BM159" i="1"/>
  <c r="BQ159" i="1" s="1"/>
  <c r="R180" i="1"/>
  <c r="V180" i="1" s="1"/>
  <c r="R162" i="1"/>
  <c r="V162" i="1" s="1"/>
  <c r="R154" i="1"/>
  <c r="V154" i="1" s="1"/>
  <c r="R185" i="1"/>
  <c r="V185" i="1" s="1"/>
  <c r="BM162" i="1"/>
  <c r="BQ162" i="1" s="1"/>
  <c r="BM158" i="1"/>
  <c r="BQ158" i="1" s="1"/>
  <c r="R160" i="1"/>
  <c r="V160" i="1" s="1"/>
  <c r="R183" i="1"/>
  <c r="V183" i="1" s="1"/>
  <c r="BM160" i="1"/>
  <c r="BQ160" i="1" s="1"/>
  <c r="R161" i="1"/>
  <c r="V161" i="1" s="1"/>
  <c r="R152" i="1"/>
  <c r="V152" i="1" s="1"/>
  <c r="AV171" i="1"/>
  <c r="AZ171" i="1" s="1"/>
  <c r="AV187" i="1"/>
  <c r="AZ187" i="1" s="1"/>
  <c r="AV158" i="1"/>
  <c r="AZ158" i="1" s="1"/>
  <c r="AV161" i="1"/>
  <c r="AZ161" i="1" s="1"/>
  <c r="AF168" i="1"/>
  <c r="AJ168" i="1" s="1"/>
  <c r="AG166" i="1"/>
  <c r="AK166" i="1" s="1"/>
  <c r="AG172" i="1"/>
  <c r="AK172" i="1" s="1"/>
  <c r="R157" i="1"/>
  <c r="V157" i="1" s="1"/>
  <c r="R156" i="1"/>
  <c r="V156" i="1" s="1"/>
  <c r="AV175" i="1"/>
  <c r="AZ175" i="1" s="1"/>
  <c r="AV165" i="1"/>
  <c r="AZ165" i="1" s="1"/>
  <c r="AV154" i="1"/>
  <c r="AZ154" i="1" s="1"/>
  <c r="AV177" i="1"/>
  <c r="AZ177" i="1" s="1"/>
  <c r="AV178" i="1"/>
  <c r="AZ178" i="1" s="1"/>
  <c r="AV183" i="1"/>
  <c r="AZ183" i="1" s="1"/>
  <c r="AV167" i="1"/>
  <c r="AZ167" i="1" s="1"/>
  <c r="AV176" i="1"/>
  <c r="AZ176" i="1" s="1"/>
  <c r="AG158" i="1"/>
  <c r="AK158" i="1" s="1"/>
  <c r="R177" i="1"/>
  <c r="V177" i="1" s="1"/>
  <c r="R27" i="1"/>
  <c r="V27" i="1" s="1"/>
  <c r="AV157" i="1"/>
  <c r="AZ157" i="1" s="1"/>
  <c r="AV162" i="1"/>
  <c r="AZ162" i="1" s="1"/>
  <c r="AF187" i="1"/>
  <c r="AJ187" i="1" s="1"/>
  <c r="AF174" i="1"/>
  <c r="AJ174" i="1" s="1"/>
  <c r="AW177" i="1"/>
  <c r="BA177" i="1" s="1"/>
  <c r="AW181" i="1"/>
  <c r="BA181" i="1" s="1"/>
  <c r="AW167" i="1"/>
  <c r="BA167" i="1" s="1"/>
  <c r="AG164" i="1"/>
  <c r="AK164" i="1" s="1"/>
  <c r="AG168" i="1"/>
  <c r="AK168" i="1" s="1"/>
  <c r="AG169" i="1"/>
  <c r="AK169" i="1" s="1"/>
  <c r="AX174" i="1"/>
  <c r="BB174" i="1" s="1"/>
  <c r="AX157" i="1"/>
  <c r="BB157" i="1" s="1"/>
  <c r="AX154" i="1"/>
  <c r="BB154" i="1" s="1"/>
  <c r="AX182" i="1"/>
  <c r="BB182" i="1" s="1"/>
  <c r="AX155" i="1"/>
  <c r="BB155" i="1" s="1"/>
  <c r="AX184" i="1"/>
  <c r="BB184" i="1" s="1"/>
  <c r="AX187" i="1"/>
  <c r="BB187" i="1" s="1"/>
  <c r="AX165" i="1"/>
  <c r="BB165" i="1" s="1"/>
  <c r="AX186" i="1"/>
  <c r="BB186" i="1" s="1"/>
  <c r="R51" i="1"/>
  <c r="V51" i="1" s="1"/>
  <c r="BV51" i="1" s="1"/>
  <c r="BX51" i="1" s="1"/>
  <c r="CP51" i="1" s="1"/>
  <c r="AV181" i="1"/>
  <c r="AZ181" i="1" s="1"/>
  <c r="AF171" i="1"/>
  <c r="AJ171" i="1" s="1"/>
  <c r="AF177" i="1"/>
  <c r="AJ177" i="1" s="1"/>
  <c r="AF158" i="1"/>
  <c r="AJ158" i="1" s="1"/>
  <c r="AF173" i="1"/>
  <c r="AJ173" i="1" s="1"/>
  <c r="AW160" i="1"/>
  <c r="BA160" i="1" s="1"/>
  <c r="AW152" i="1"/>
  <c r="BA152" i="1" s="1"/>
  <c r="AW170" i="1"/>
  <c r="BA170" i="1" s="1"/>
  <c r="AW175" i="1"/>
  <c r="BA175" i="1" s="1"/>
  <c r="AG184" i="1"/>
  <c r="AK184" i="1" s="1"/>
  <c r="AG155" i="1"/>
  <c r="AK155" i="1" s="1"/>
  <c r="AX164" i="1"/>
  <c r="BB164" i="1" s="1"/>
  <c r="AX173" i="1"/>
  <c r="BB173" i="1" s="1"/>
  <c r="AX191" i="1"/>
  <c r="BB191" i="1" s="1"/>
  <c r="AX152" i="1"/>
  <c r="BB152" i="1" s="1"/>
  <c r="AX177" i="1"/>
  <c r="BB177" i="1" s="1"/>
  <c r="AX181" i="1"/>
  <c r="BB181" i="1" s="1"/>
  <c r="AX180" i="1"/>
  <c r="BB180" i="1" s="1"/>
  <c r="R171" i="1"/>
  <c r="V171" i="1" s="1"/>
  <c r="AV156" i="1"/>
  <c r="AZ156" i="1" s="1"/>
  <c r="AF166" i="1"/>
  <c r="AJ166" i="1" s="1"/>
  <c r="AW154" i="1"/>
  <c r="BA154" i="1" s="1"/>
  <c r="AW185" i="1"/>
  <c r="BA185" i="1" s="1"/>
  <c r="AW155" i="1"/>
  <c r="BA155" i="1" s="1"/>
  <c r="AW163" i="1"/>
  <c r="BA163" i="1" s="1"/>
  <c r="AW180" i="1"/>
  <c r="BA180" i="1" s="1"/>
  <c r="AG165" i="1"/>
  <c r="AK165" i="1" s="1"/>
  <c r="AX160" i="1"/>
  <c r="BB160" i="1" s="1"/>
  <c r="AG171" i="1"/>
  <c r="AK171" i="1" s="1"/>
  <c r="AV173" i="1"/>
  <c r="AZ173" i="1" s="1"/>
  <c r="AF176" i="1"/>
  <c r="AJ176" i="1" s="1"/>
  <c r="AF181" i="1"/>
  <c r="AJ181" i="1" s="1"/>
  <c r="R170" i="1"/>
  <c r="V170" i="1" s="1"/>
  <c r="AH167" i="1"/>
  <c r="AL167" i="1" s="1"/>
  <c r="AH171" i="1"/>
  <c r="AL171" i="1" s="1"/>
  <c r="AH156" i="1"/>
  <c r="AL156" i="1" s="1"/>
  <c r="AX163" i="1"/>
  <c r="BB163" i="1" s="1"/>
  <c r="AV179" i="1"/>
  <c r="AZ179" i="1" s="1"/>
  <c r="R184" i="1"/>
  <c r="V184" i="1" s="1"/>
  <c r="AG187" i="1"/>
  <c r="AK187" i="1" s="1"/>
  <c r="AX169" i="1"/>
  <c r="BB169" i="1" s="1"/>
  <c r="AH169" i="1"/>
  <c r="AL169" i="1" s="1"/>
  <c r="AG181" i="1"/>
  <c r="AK181" i="1" s="1"/>
  <c r="AW165" i="1"/>
  <c r="BA165" i="1" s="1"/>
  <c r="R182" i="1"/>
  <c r="V182" i="1" s="1"/>
  <c r="AW161" i="1"/>
  <c r="BA161" i="1" s="1"/>
  <c r="AW184" i="1"/>
  <c r="BA184" i="1" s="1"/>
  <c r="R155" i="1"/>
  <c r="V155" i="1" s="1"/>
  <c r="R175" i="1"/>
  <c r="V175" i="1" s="1"/>
  <c r="AG176" i="1"/>
  <c r="AK176" i="1" s="1"/>
  <c r="AG173" i="1"/>
  <c r="AK173" i="1" s="1"/>
  <c r="BM155" i="1"/>
  <c r="BQ155" i="1" s="1"/>
  <c r="AV152" i="1"/>
  <c r="AZ152" i="1" s="1"/>
  <c r="AF169" i="1"/>
  <c r="AJ169" i="1" s="1"/>
  <c r="AW153" i="1"/>
  <c r="BA153" i="1" s="1"/>
  <c r="AG174" i="1"/>
  <c r="AK174" i="1" s="1"/>
  <c r="AW176" i="1"/>
  <c r="BA176" i="1" s="1"/>
  <c r="AW157" i="1"/>
  <c r="BA157" i="1" s="1"/>
  <c r="AG160" i="1"/>
  <c r="AK160" i="1" s="1"/>
  <c r="AG154" i="1"/>
  <c r="AK154" i="1" s="1"/>
  <c r="AG182" i="1"/>
  <c r="AK182" i="1" s="1"/>
  <c r="AX153" i="1"/>
  <c r="BB153" i="1" s="1"/>
  <c r="AH173" i="1"/>
  <c r="AL173" i="1" s="1"/>
  <c r="AG167" i="1"/>
  <c r="AK167" i="1" s="1"/>
  <c r="AX168" i="1"/>
  <c r="BB168" i="1" s="1"/>
  <c r="AG156" i="1"/>
  <c r="AK156" i="1" s="1"/>
  <c r="AH177" i="1"/>
  <c r="AL177" i="1" s="1"/>
  <c r="AV174" i="1"/>
  <c r="AZ174" i="1" s="1"/>
  <c r="R153" i="1"/>
  <c r="V153" i="1" s="1"/>
  <c r="AX176" i="1"/>
  <c r="BB176" i="1" s="1"/>
  <c r="R168" i="1"/>
  <c r="V168" i="1" s="1"/>
  <c r="AH181" i="1"/>
  <c r="AL181" i="1" s="1"/>
  <c r="R191" i="1"/>
  <c r="V191" i="1" s="1"/>
  <c r="AV169" i="1"/>
  <c r="AZ169" i="1" s="1"/>
  <c r="AX159" i="1"/>
  <c r="BB159" i="1" s="1"/>
  <c r="AG161" i="1"/>
  <c r="AK161" i="1" s="1"/>
  <c r="AH160" i="1"/>
  <c r="AL160" i="1" s="1"/>
  <c r="AF186" i="1"/>
  <c r="AJ186" i="1" s="1"/>
  <c r="R186" i="1"/>
  <c r="V186" i="1" s="1"/>
  <c r="AX178" i="1"/>
  <c r="BB178" i="1" s="1"/>
  <c r="AH184" i="1"/>
  <c r="AL184" i="1" s="1"/>
  <c r="BM183" i="1"/>
  <c r="BQ183" i="1" s="1"/>
  <c r="AX170" i="1"/>
  <c r="BB170" i="1" s="1"/>
  <c r="AX161" i="1"/>
  <c r="BB161" i="1" s="1"/>
  <c r="AF182" i="1"/>
  <c r="AJ182" i="1" s="1"/>
  <c r="AF178" i="1"/>
  <c r="AJ178" i="1" s="1"/>
  <c r="AW179" i="1"/>
  <c r="BA179" i="1" s="1"/>
  <c r="AW182" i="1"/>
  <c r="BA182" i="1" s="1"/>
  <c r="AG162" i="1"/>
  <c r="AK162" i="1" s="1"/>
  <c r="AF167" i="1"/>
  <c r="AJ167" i="1" s="1"/>
  <c r="AH182" i="1"/>
  <c r="AL182" i="1" s="1"/>
  <c r="AG170" i="1"/>
  <c r="AK170" i="1" s="1"/>
  <c r="R167" i="1"/>
  <c r="V167" i="1" s="1"/>
  <c r="AG191" i="1"/>
  <c r="AK191" i="1" s="1"/>
  <c r="AV159" i="1"/>
  <c r="AZ159" i="1" s="1"/>
  <c r="AW186" i="1"/>
  <c r="BA186" i="1" s="1"/>
  <c r="AF159" i="1"/>
  <c r="AJ159" i="1" s="1"/>
  <c r="R164" i="1"/>
  <c r="V164" i="1" s="1"/>
  <c r="AV186" i="1"/>
  <c r="AZ186" i="1" s="1"/>
  <c r="AV170" i="1"/>
  <c r="AZ170" i="1" s="1"/>
  <c r="R100" i="1"/>
  <c r="V100" i="1" s="1"/>
  <c r="BV100" i="1" s="1"/>
  <c r="BX100" i="1" s="1"/>
  <c r="CP100" i="1" s="1"/>
  <c r="AV153" i="1"/>
  <c r="AZ153" i="1" s="1"/>
  <c r="AH185" i="1"/>
  <c r="AL185" i="1" s="1"/>
  <c r="AX167" i="1"/>
  <c r="BB167" i="1" s="1"/>
  <c r="AH172" i="1"/>
  <c r="AL172" i="1" s="1"/>
  <c r="AW169" i="1"/>
  <c r="BA169" i="1" s="1"/>
  <c r="R187" i="1"/>
  <c r="V187" i="1" s="1"/>
  <c r="AF183" i="1"/>
  <c r="AJ183" i="1" s="1"/>
  <c r="R159" i="1"/>
  <c r="V159" i="1" s="1"/>
  <c r="AF153" i="1"/>
  <c r="AJ153" i="1" s="1"/>
  <c r="AW159" i="1"/>
  <c r="BA159" i="1" s="1"/>
  <c r="AW168" i="1"/>
  <c r="BA168" i="1" s="1"/>
  <c r="AF170" i="1"/>
  <c r="AJ170" i="1" s="1"/>
  <c r="AF179" i="1"/>
  <c r="AJ179" i="1" s="1"/>
  <c r="AW174" i="1"/>
  <c r="BA174" i="1" s="1"/>
  <c r="AH183" i="1"/>
  <c r="AL183" i="1" s="1"/>
  <c r="AG177" i="1"/>
  <c r="AK177" i="1" s="1"/>
  <c r="AG186" i="1"/>
  <c r="AK186" i="1" s="1"/>
  <c r="R169" i="1"/>
  <c r="V169" i="1" s="1"/>
  <c r="AG180" i="1"/>
  <c r="AK180" i="1" s="1"/>
  <c r="R181" i="1"/>
  <c r="V181" i="1" s="1"/>
  <c r="AG163" i="1"/>
  <c r="AK163" i="1" s="1"/>
  <c r="AW162" i="1"/>
  <c r="BA162" i="1" s="1"/>
  <c r="AV168" i="1"/>
  <c r="AZ168" i="1" s="1"/>
  <c r="AF160" i="1"/>
  <c r="AJ160" i="1" s="1"/>
  <c r="AX158" i="1"/>
  <c r="BB158" i="1" s="1"/>
  <c r="AX185" i="1"/>
  <c r="BB185" i="1" s="1"/>
  <c r="AH170" i="1"/>
  <c r="AL170" i="1" s="1"/>
  <c r="AH162" i="1"/>
  <c r="AL162" i="1" s="1"/>
  <c r="AF164" i="1"/>
  <c r="AJ164" i="1" s="1"/>
  <c r="AX183" i="1"/>
  <c r="BB183" i="1" s="1"/>
  <c r="AF180" i="1"/>
  <c r="AJ180" i="1" s="1"/>
  <c r="AG185" i="1"/>
  <c r="AK185" i="1" s="1"/>
  <c r="BM175" i="1"/>
  <c r="BQ175" i="1" s="1"/>
  <c r="BM178" i="1"/>
  <c r="BQ178" i="1" s="1"/>
  <c r="BM167" i="1"/>
  <c r="BQ167" i="1" s="1"/>
  <c r="BM185" i="1"/>
  <c r="BQ185" i="1" s="1"/>
  <c r="BM177" i="1"/>
  <c r="BQ177" i="1" s="1"/>
  <c r="AH154" i="1"/>
  <c r="AL154" i="1" s="1"/>
  <c r="AX179" i="1"/>
  <c r="BB179" i="1" s="1"/>
  <c r="R174" i="1"/>
  <c r="V174" i="1" s="1"/>
  <c r="R172" i="1"/>
  <c r="V172" i="1" s="1"/>
  <c r="BM181" i="1"/>
  <c r="BQ181" i="1" s="1"/>
  <c r="AW158" i="1"/>
  <c r="BA158" i="1" s="1"/>
  <c r="AF161" i="1"/>
  <c r="AJ161" i="1" s="1"/>
  <c r="AF172" i="1"/>
  <c r="AJ172" i="1" s="1"/>
  <c r="AW183" i="1"/>
  <c r="BA183" i="1" s="1"/>
  <c r="BM170" i="1"/>
  <c r="BQ170" i="1" s="1"/>
  <c r="AF162" i="1"/>
  <c r="AJ162" i="1" s="1"/>
  <c r="AG159" i="1"/>
  <c r="AK159" i="1" s="1"/>
  <c r="AW156" i="1"/>
  <c r="BA156" i="1" s="1"/>
  <c r="AW171" i="1"/>
  <c r="BA171" i="1" s="1"/>
  <c r="BM154" i="1"/>
  <c r="BQ154" i="1" s="1"/>
  <c r="AV166" i="1"/>
  <c r="AZ166" i="1" s="1"/>
  <c r="AH159" i="1"/>
  <c r="AL159" i="1" s="1"/>
  <c r="BM156" i="1"/>
  <c r="BQ156" i="1" s="1"/>
  <c r="AF185" i="1"/>
  <c r="AJ185" i="1" s="1"/>
  <c r="AV184" i="1"/>
  <c r="AZ184" i="1" s="1"/>
  <c r="R178" i="1"/>
  <c r="V178" i="1" s="1"/>
  <c r="AV164" i="1"/>
  <c r="AZ164" i="1" s="1"/>
  <c r="BM152" i="1"/>
  <c r="BQ152" i="1" s="1"/>
  <c r="AV180" i="1"/>
  <c r="AZ180" i="1" s="1"/>
  <c r="AF157" i="1"/>
  <c r="AJ157" i="1" s="1"/>
  <c r="AW191" i="1"/>
  <c r="BA191" i="1" s="1"/>
  <c r="R165" i="1"/>
  <c r="V165" i="1" s="1"/>
  <c r="AW178" i="1"/>
  <c r="BA178" i="1" s="1"/>
  <c r="AG178" i="1"/>
  <c r="AK178" i="1" s="1"/>
  <c r="AX156" i="1"/>
  <c r="BB156" i="1" s="1"/>
  <c r="BM153" i="1"/>
  <c r="BQ153" i="1" s="1"/>
  <c r="BM165" i="1"/>
  <c r="BQ165" i="1" s="1"/>
  <c r="AV155" i="1"/>
  <c r="AZ155" i="1" s="1"/>
  <c r="AG152" i="1"/>
  <c r="AK152" i="1" s="1"/>
  <c r="AF152" i="1"/>
  <c r="AJ152" i="1" s="1"/>
  <c r="BM168" i="1"/>
  <c r="BQ168" i="1" s="1"/>
  <c r="AG157" i="1"/>
  <c r="AK157" i="1" s="1"/>
  <c r="AV160" i="1"/>
  <c r="AZ160" i="1" s="1"/>
  <c r="AW166" i="1"/>
  <c r="BA166" i="1" s="1"/>
  <c r="AW187" i="1"/>
  <c r="BA187" i="1" s="1"/>
  <c r="R122" i="1"/>
  <c r="V122" i="1" s="1"/>
  <c r="BV122" i="1" s="1"/>
  <c r="BX122" i="1" s="1"/>
  <c r="CP122" i="1" s="1"/>
  <c r="AF165" i="1"/>
  <c r="AJ165" i="1" s="1"/>
  <c r="AW172" i="1"/>
  <c r="BA172" i="1" s="1"/>
  <c r="AF155" i="1"/>
  <c r="AJ155" i="1" s="1"/>
  <c r="AF184" i="1"/>
  <c r="AJ184" i="1" s="1"/>
  <c r="AX172" i="1"/>
  <c r="BB172" i="1" s="1"/>
  <c r="BM174" i="1"/>
  <c r="BQ174" i="1" s="1"/>
  <c r="BM166" i="1"/>
  <c r="BQ166" i="1" s="1"/>
  <c r="AF154" i="1"/>
  <c r="AJ154" i="1" s="1"/>
  <c r="AG175" i="1"/>
  <c r="AK175" i="1" s="1"/>
  <c r="AV185" i="1"/>
  <c r="AZ185" i="1" s="1"/>
  <c r="AX175" i="1"/>
  <c r="BB175" i="1" s="1"/>
  <c r="R163" i="1"/>
  <c r="V163" i="1" s="1"/>
  <c r="AW173" i="1"/>
  <c r="BA173" i="1" s="1"/>
  <c r="BM180" i="1"/>
  <c r="BQ180" i="1" s="1"/>
  <c r="R179" i="1"/>
  <c r="V179" i="1" s="1"/>
  <c r="AX166" i="1"/>
  <c r="BB166" i="1" s="1"/>
  <c r="BM171" i="1"/>
  <c r="BQ171" i="1" s="1"/>
  <c r="BM172" i="1"/>
  <c r="BQ172" i="1" s="1"/>
  <c r="BM164" i="1"/>
  <c r="BQ164" i="1" s="1"/>
  <c r="R166" i="1"/>
  <c r="V166" i="1" s="1"/>
  <c r="AX162" i="1"/>
  <c r="BB162" i="1" s="1"/>
  <c r="AX171" i="1"/>
  <c r="BB171" i="1" s="1"/>
  <c r="AF156" i="1"/>
  <c r="AJ156" i="1" s="1"/>
  <c r="BM176" i="1"/>
  <c r="BQ176" i="1" s="1"/>
  <c r="AH166" i="1"/>
  <c r="AL166" i="1" s="1"/>
  <c r="AG153" i="1"/>
  <c r="AK153" i="1" s="1"/>
  <c r="AH155" i="1"/>
  <c r="AL155" i="1" s="1"/>
  <c r="AV182" i="1"/>
  <c r="AZ182" i="1" s="1"/>
  <c r="BM173" i="1"/>
  <c r="BQ173" i="1" s="1"/>
  <c r="BM184" i="1"/>
  <c r="BQ184" i="1" s="1"/>
  <c r="BM179" i="1"/>
  <c r="BQ179" i="1" s="1"/>
  <c r="BN170" i="1"/>
  <c r="BR170" i="1" s="1"/>
  <c r="BN168" i="1"/>
  <c r="BR168" i="1" s="1"/>
  <c r="BN156" i="1"/>
  <c r="BR156" i="1" s="1"/>
  <c r="BN177" i="1"/>
  <c r="BR177" i="1" s="1"/>
  <c r="BN183" i="1"/>
  <c r="BR183" i="1" s="1"/>
  <c r="BN179" i="1"/>
  <c r="BR179" i="1" s="1"/>
  <c r="AF175" i="1"/>
  <c r="AJ175" i="1" s="1"/>
  <c r="AG179" i="1"/>
  <c r="AK179" i="1" s="1"/>
  <c r="AV172" i="1"/>
  <c r="AZ172" i="1" s="1"/>
  <c r="AG183" i="1"/>
  <c r="AK183" i="1" s="1"/>
  <c r="R176" i="1"/>
  <c r="V176" i="1" s="1"/>
  <c r="AW164" i="1"/>
  <c r="BA164" i="1" s="1"/>
  <c r="BM157" i="1"/>
  <c r="BQ157" i="1" s="1"/>
  <c r="BM161" i="1"/>
  <c r="BQ161" i="1" s="1"/>
  <c r="BM187" i="1"/>
  <c r="BQ187" i="1" s="1"/>
  <c r="BN167" i="1"/>
  <c r="BR167" i="1" s="1"/>
  <c r="BL174" i="1"/>
  <c r="BP174" i="1" s="1"/>
  <c r="BN185" i="1"/>
  <c r="BR185" i="1" s="1"/>
  <c r="BL187" i="1"/>
  <c r="BP187" i="1" s="1"/>
  <c r="BL160" i="1"/>
  <c r="BP160" i="1" s="1"/>
  <c r="BL181" i="1"/>
  <c r="BP181" i="1" s="1"/>
  <c r="BL169" i="1"/>
  <c r="BP169" i="1" s="1"/>
  <c r="BL164" i="1"/>
  <c r="BP164" i="1" s="1"/>
  <c r="BL157" i="1"/>
  <c r="BP157" i="1" s="1"/>
  <c r="BN181" i="1"/>
  <c r="BR181" i="1" s="1"/>
  <c r="BL179" i="1"/>
  <c r="BP179" i="1" s="1"/>
  <c r="BL161" i="1"/>
  <c r="BP161" i="1" s="1"/>
  <c r="BL159" i="1"/>
  <c r="BP159" i="1" s="1"/>
  <c r="BL167" i="1"/>
  <c r="BP167" i="1" s="1"/>
  <c r="BL176" i="1"/>
  <c r="BP176" i="1" s="1"/>
  <c r="BN187" i="1"/>
  <c r="BR187" i="1" s="1"/>
  <c r="BL186" i="1"/>
  <c r="BP186" i="1" s="1"/>
  <c r="BL156" i="1"/>
  <c r="BP156" i="1" s="1"/>
  <c r="BL153" i="1"/>
  <c r="BP153" i="1" s="1"/>
  <c r="BM163" i="1"/>
  <c r="BQ163" i="1" s="1"/>
  <c r="BN178" i="1"/>
  <c r="BR178" i="1" s="1"/>
  <c r="BL154" i="1"/>
  <c r="BP154" i="1" s="1"/>
  <c r="BM191" i="1"/>
  <c r="BQ191" i="1" s="1"/>
  <c r="BL165" i="1"/>
  <c r="BP165" i="1" s="1"/>
  <c r="BL170" i="1"/>
  <c r="BP170" i="1" s="1"/>
  <c r="BN154" i="1"/>
  <c r="BR154" i="1" s="1"/>
  <c r="BN184" i="1"/>
  <c r="BR184" i="1" s="1"/>
  <c r="BN158" i="1"/>
  <c r="BR158" i="1" s="1"/>
  <c r="BN191" i="1"/>
  <c r="BR191" i="1" s="1"/>
  <c r="BN171" i="1"/>
  <c r="BR171" i="1" s="1"/>
  <c r="BL155" i="1"/>
  <c r="BP155" i="1" s="1"/>
  <c r="BL162" i="1"/>
  <c r="BP162" i="1" s="1"/>
  <c r="BL175" i="1"/>
  <c r="BP175" i="1" s="1"/>
  <c r="BL172" i="1"/>
  <c r="BP172" i="1" s="1"/>
  <c r="BN175" i="1"/>
  <c r="BR175" i="1" s="1"/>
  <c r="BN161" i="1"/>
  <c r="BR161" i="1" s="1"/>
  <c r="BL185" i="1"/>
  <c r="BP185" i="1" s="1"/>
  <c r="BL184" i="1"/>
  <c r="BP184" i="1" s="1"/>
  <c r="BL180" i="1"/>
  <c r="BP180" i="1" s="1"/>
  <c r="BL178" i="1"/>
  <c r="BP178" i="1" s="1"/>
  <c r="BL177" i="1"/>
  <c r="BP177" i="1" s="1"/>
  <c r="BN165" i="1"/>
  <c r="BR165" i="1" s="1"/>
  <c r="BN153" i="1"/>
  <c r="BR153" i="1" s="1"/>
  <c r="BN155" i="1"/>
  <c r="BR155" i="1" s="1"/>
  <c r="BL158" i="1"/>
  <c r="BP158" i="1" s="1"/>
  <c r="BL171" i="1"/>
  <c r="BP171" i="1" s="1"/>
  <c r="BN186" i="1"/>
  <c r="BR186" i="1" s="1"/>
  <c r="BN160" i="1"/>
  <c r="BR160" i="1" s="1"/>
  <c r="BN180" i="1"/>
  <c r="BR180" i="1" s="1"/>
  <c r="BN174" i="1"/>
  <c r="BR174" i="1" s="1"/>
  <c r="BL152" i="1"/>
  <c r="BP152" i="1" s="1"/>
  <c r="BN159" i="1"/>
  <c r="BR159" i="1" s="1"/>
  <c r="BN176" i="1"/>
  <c r="BR176" i="1" s="1"/>
  <c r="BN172" i="1"/>
  <c r="BR172" i="1" s="1"/>
  <c r="BN162" i="1"/>
  <c r="BR162" i="1" s="1"/>
  <c r="BN169" i="1"/>
  <c r="BR169" i="1" s="1"/>
  <c r="BL183" i="1"/>
  <c r="BP183" i="1" s="1"/>
  <c r="BL166" i="1"/>
  <c r="BP166" i="1" s="1"/>
  <c r="BL182" i="1"/>
  <c r="BP182" i="1" s="1"/>
  <c r="BN164" i="1"/>
  <c r="BR164" i="1" s="1"/>
  <c r="BN173" i="1"/>
  <c r="BR173" i="1" s="1"/>
  <c r="BN163" i="1"/>
  <c r="BR163" i="1" s="1"/>
  <c r="BN152" i="1"/>
  <c r="BR152" i="1" s="1"/>
  <c r="BL173" i="1"/>
  <c r="BP173" i="1" s="1"/>
  <c r="BN182" i="1"/>
  <c r="BR182" i="1" s="1"/>
  <c r="BL168" i="1"/>
  <c r="BP168" i="1" s="1"/>
  <c r="BN157" i="1"/>
  <c r="BR157" i="1" s="1"/>
  <c r="BN166" i="1"/>
  <c r="BR166" i="1" s="1"/>
  <c r="BV27" i="1" l="1"/>
  <c r="BX27" i="1" s="1"/>
  <c r="CP27" i="1" s="1"/>
  <c r="CN28" i="1" s="1"/>
  <c r="V146" i="1"/>
  <c r="CN51" i="1"/>
  <c r="CN53" i="1"/>
  <c r="CN65" i="1"/>
  <c r="CN55" i="1"/>
  <c r="CN61" i="1"/>
  <c r="CN52" i="1"/>
  <c r="CN62" i="1"/>
  <c r="CN56" i="1"/>
  <c r="CN59" i="1"/>
  <c r="CN64" i="1"/>
  <c r="CN63" i="1"/>
  <c r="CN57" i="1"/>
  <c r="CN58" i="1"/>
  <c r="CN54" i="1"/>
  <c r="CN60" i="1"/>
  <c r="CN122" i="1"/>
  <c r="CN135" i="1"/>
  <c r="CN128" i="1"/>
  <c r="CN129" i="1"/>
  <c r="CN136" i="1"/>
  <c r="CN130" i="1"/>
  <c r="CN132" i="1"/>
  <c r="CN125" i="1"/>
  <c r="CN133" i="1"/>
  <c r="CN134" i="1"/>
  <c r="CN124" i="1"/>
  <c r="CN131" i="1"/>
  <c r="CN123" i="1"/>
  <c r="CN127" i="1"/>
  <c r="CN126" i="1"/>
  <c r="CN137" i="1"/>
  <c r="CN100" i="1"/>
  <c r="CN106" i="1"/>
  <c r="CN107" i="1"/>
  <c r="CN110" i="1"/>
  <c r="CN104" i="1"/>
  <c r="CN101" i="1"/>
  <c r="CN102" i="1"/>
  <c r="CN112" i="1"/>
  <c r="CN103" i="1"/>
  <c r="CN105" i="1"/>
  <c r="CN108" i="1"/>
  <c r="CN109" i="1"/>
  <c r="CN111" i="1"/>
  <c r="BT174" i="1"/>
  <c r="BU175" i="1"/>
  <c r="BT184" i="1"/>
  <c r="BT160" i="1"/>
  <c r="BU158" i="1"/>
  <c r="BT170" i="1"/>
  <c r="BU162" i="1"/>
  <c r="BT178" i="1"/>
  <c r="BT152" i="1"/>
  <c r="BT169" i="1"/>
  <c r="BU179" i="1"/>
  <c r="BT165" i="1"/>
  <c r="BT172" i="1"/>
  <c r="BT187" i="1"/>
  <c r="BU152" i="1"/>
  <c r="BT162" i="1"/>
  <c r="BU180" i="1"/>
  <c r="BU161" i="1"/>
  <c r="BU187" i="1"/>
  <c r="BT185" i="1"/>
  <c r="BT180" i="1"/>
  <c r="BT158" i="1"/>
  <c r="BU153" i="1"/>
  <c r="BU157" i="1"/>
  <c r="BT159" i="1"/>
  <c r="BT182" i="1"/>
  <c r="BU174" i="1"/>
  <c r="BU183" i="1"/>
  <c r="BT154" i="1"/>
  <c r="BU178" i="1"/>
  <c r="BU185" i="1"/>
  <c r="BT164" i="1"/>
  <c r="BU177" i="1"/>
  <c r="BT183" i="1"/>
  <c r="BU191" i="1"/>
  <c r="BU170" i="1"/>
  <c r="BT167" i="1"/>
  <c r="BU156" i="1"/>
  <c r="BU182" i="1"/>
  <c r="BT181" i="1"/>
  <c r="BU155" i="1"/>
  <c r="BU168" i="1"/>
  <c r="BT177" i="1"/>
  <c r="BU166" i="1"/>
  <c r="BT155" i="1"/>
  <c r="BT161" i="1"/>
  <c r="BU163" i="1"/>
  <c r="BT179" i="1"/>
  <c r="BT153" i="1"/>
  <c r="BU154" i="1"/>
  <c r="BU176" i="1"/>
  <c r="BU171" i="1"/>
  <c r="BU165" i="1"/>
  <c r="BT166" i="1"/>
  <c r="BT173" i="1"/>
  <c r="BT171" i="1"/>
  <c r="BN146" i="1"/>
  <c r="BT175" i="1"/>
  <c r="BT156" i="1"/>
  <c r="BT157" i="1"/>
  <c r="BU159" i="1"/>
  <c r="BU186" i="1"/>
  <c r="BT186" i="1"/>
  <c r="BU167" i="1"/>
  <c r="BU160" i="1"/>
  <c r="BU173" i="1"/>
  <c r="BU181" i="1"/>
  <c r="BT176" i="1"/>
  <c r="BU184" i="1"/>
  <c r="BU169" i="1"/>
  <c r="BU164" i="1"/>
  <c r="BU172" i="1"/>
  <c r="BT168" i="1"/>
  <c r="BV182" i="1"/>
  <c r="CB182" i="1" s="1"/>
  <c r="BV158" i="1"/>
  <c r="AF146" i="1"/>
  <c r="CI31" i="1"/>
  <c r="BV161" i="1"/>
  <c r="BV168" i="1"/>
  <c r="BV171" i="1"/>
  <c r="CB171" i="1" s="1"/>
  <c r="BV184" i="1"/>
  <c r="CB184" i="1" s="1"/>
  <c r="BV172" i="1"/>
  <c r="CB172" i="1" s="1"/>
  <c r="BV191" i="1"/>
  <c r="BV166" i="1"/>
  <c r="CB166" i="1" s="1"/>
  <c r="BV163" i="1"/>
  <c r="CB163" i="1" s="1"/>
  <c r="BV173" i="1"/>
  <c r="CB173" i="1" s="1"/>
  <c r="BV164" i="1"/>
  <c r="CB164" i="1" s="1"/>
  <c r="BV155" i="1"/>
  <c r="BV165" i="1"/>
  <c r="CB165" i="1" s="1"/>
  <c r="BV156" i="1"/>
  <c r="CB156" i="1" s="1"/>
  <c r="BV157" i="1"/>
  <c r="CB157" i="1" s="1"/>
  <c r="BV160" i="1"/>
  <c r="CB160" i="1" s="1"/>
  <c r="BV186" i="1"/>
  <c r="BV153" i="1"/>
  <c r="BV175" i="1"/>
  <c r="BV185" i="1"/>
  <c r="BV179" i="1"/>
  <c r="BV170" i="1"/>
  <c r="CB170" i="1" s="1"/>
  <c r="BV169" i="1"/>
  <c r="CB169" i="1" s="1"/>
  <c r="BV162" i="1"/>
  <c r="CB162" i="1" s="1"/>
  <c r="BV176" i="1"/>
  <c r="CB176" i="1" s="1"/>
  <c r="BV174" i="1"/>
  <c r="CB174" i="1" s="1"/>
  <c r="BV178" i="1"/>
  <c r="BV177" i="1"/>
  <c r="BV152" i="1"/>
  <c r="BV159" i="1"/>
  <c r="BV180" i="1"/>
  <c r="BV154" i="1"/>
  <c r="BV167" i="1"/>
  <c r="CB167" i="1" s="1"/>
  <c r="BV183" i="1"/>
  <c r="BV187" i="1"/>
  <c r="BQ146" i="1"/>
  <c r="AG146" i="1"/>
  <c r="AV146" i="1"/>
  <c r="AZ146" i="1"/>
  <c r="BM146" i="1"/>
  <c r="BP146" i="1"/>
  <c r="BV181" i="1"/>
  <c r="AH146" i="1"/>
  <c r="AW146" i="1"/>
  <c r="BA146" i="1"/>
  <c r="BL146" i="1"/>
  <c r="R146" i="1"/>
  <c r="AX146" i="1"/>
  <c r="BB146" i="1"/>
  <c r="CN40" i="1" l="1"/>
  <c r="CN39" i="1"/>
  <c r="CN35" i="1"/>
  <c r="CN29" i="1"/>
  <c r="CN38" i="1"/>
  <c r="CN36" i="1"/>
  <c r="CN34" i="1"/>
  <c r="CN30" i="1"/>
  <c r="CN32" i="1"/>
  <c r="CN41" i="1"/>
  <c r="CN27" i="1"/>
  <c r="CR30" i="1" s="1"/>
  <c r="CS30" i="1" s="1"/>
  <c r="CN33" i="1"/>
  <c r="CN31" i="1"/>
  <c r="CN37" i="1"/>
  <c r="CR123" i="1"/>
  <c r="CS123" i="1" s="1"/>
  <c r="CR126" i="1"/>
  <c r="CS126" i="1" s="1"/>
  <c r="CR131" i="1"/>
  <c r="CS131" i="1" s="1"/>
  <c r="CR134" i="1"/>
  <c r="CS134" i="1" s="1"/>
  <c r="CR125" i="1"/>
  <c r="CS125" i="1" s="1"/>
  <c r="CR128" i="1"/>
  <c r="CS128" i="1" s="1"/>
  <c r="CR133" i="1"/>
  <c r="CS133" i="1" s="1"/>
  <c r="CR136" i="1"/>
  <c r="CS136" i="1" s="1"/>
  <c r="CR122" i="1"/>
  <c r="CS122" i="1" s="1"/>
  <c r="CR132" i="1"/>
  <c r="CS132" i="1" s="1"/>
  <c r="CR137" i="1"/>
  <c r="CS137" i="1" s="1"/>
  <c r="CR124" i="1"/>
  <c r="CS124" i="1" s="1"/>
  <c r="CR135" i="1"/>
  <c r="CS135" i="1" s="1"/>
  <c r="CR130" i="1"/>
  <c r="CS130" i="1" s="1"/>
  <c r="CR127" i="1"/>
  <c r="CS127" i="1" s="1"/>
  <c r="CR129" i="1"/>
  <c r="CS129" i="1" s="1"/>
  <c r="CR103" i="1"/>
  <c r="CS103" i="1" s="1"/>
  <c r="CR106" i="1"/>
  <c r="CS106" i="1" s="1"/>
  <c r="CR111" i="1"/>
  <c r="CS111" i="1" s="1"/>
  <c r="CR100" i="1"/>
  <c r="CS100" i="1" s="1"/>
  <c r="CR105" i="1"/>
  <c r="CS105" i="1" s="1"/>
  <c r="CR108" i="1"/>
  <c r="CS108" i="1" s="1"/>
  <c r="CR101" i="1"/>
  <c r="CS101" i="1" s="1"/>
  <c r="CR112" i="1"/>
  <c r="CS112" i="1" s="1"/>
  <c r="CR107" i="1"/>
  <c r="CS107" i="1" s="1"/>
  <c r="CR104" i="1"/>
  <c r="CS104" i="1" s="1"/>
  <c r="CR102" i="1"/>
  <c r="CS102" i="1" s="1"/>
  <c r="CR109" i="1"/>
  <c r="CS109" i="1" s="1"/>
  <c r="CR110" i="1"/>
  <c r="CS110" i="1" s="1"/>
  <c r="CR53" i="1"/>
  <c r="CS53" i="1" s="1"/>
  <c r="CR56" i="1"/>
  <c r="CS56" i="1" s="1"/>
  <c r="CR61" i="1"/>
  <c r="CS61" i="1" s="1"/>
  <c r="CR64" i="1"/>
  <c r="CS64" i="1" s="1"/>
  <c r="CR51" i="1"/>
  <c r="CS51" i="1" s="1"/>
  <c r="CR55" i="1"/>
  <c r="CS55" i="1" s="1"/>
  <c r="CR58" i="1"/>
  <c r="CS58" i="1" s="1"/>
  <c r="CR63" i="1"/>
  <c r="CS63" i="1" s="1"/>
  <c r="CR62" i="1"/>
  <c r="CS62" i="1" s="1"/>
  <c r="CR57" i="1"/>
  <c r="CS57" i="1" s="1"/>
  <c r="CR65" i="1"/>
  <c r="CS65" i="1" s="1"/>
  <c r="CR54" i="1"/>
  <c r="CS54" i="1" s="1"/>
  <c r="CR52" i="1"/>
  <c r="CS52" i="1" s="1"/>
  <c r="CR59" i="1"/>
  <c r="CS59" i="1" s="1"/>
  <c r="CR60" i="1"/>
  <c r="CS60" i="1" s="1"/>
  <c r="BX161" i="1"/>
  <c r="CP161" i="1" s="1"/>
  <c r="CN161" i="1" s="1"/>
  <c r="CI101" i="1"/>
  <c r="CI7" i="1"/>
  <c r="CI19" i="1"/>
  <c r="CG19" i="1" s="1"/>
  <c r="CI125" i="1"/>
  <c r="CI89" i="1"/>
  <c r="CI123" i="1"/>
  <c r="CI88" i="1"/>
  <c r="CI104" i="1"/>
  <c r="CI113" i="1"/>
  <c r="CG113" i="1" s="1"/>
  <c r="CI35" i="1"/>
  <c r="CI138" i="1"/>
  <c r="CI41" i="1"/>
  <c r="CI168" i="1"/>
  <c r="CI109" i="1"/>
  <c r="CI8" i="1"/>
  <c r="CI66" i="1"/>
  <c r="CI82" i="1"/>
  <c r="CI134" i="1"/>
  <c r="CI131" i="1"/>
  <c r="CI132" i="1"/>
  <c r="CI182" i="1"/>
  <c r="BX182" i="1"/>
  <c r="CP182" i="1" s="1"/>
  <c r="CI5" i="1"/>
  <c r="CI103" i="1"/>
  <c r="CI71" i="1"/>
  <c r="BX158" i="1"/>
  <c r="CP158" i="1" s="1"/>
  <c r="CI6" i="1"/>
  <c r="CI135" i="1"/>
  <c r="CI72" i="1"/>
  <c r="CI100" i="1"/>
  <c r="CB158" i="1"/>
  <c r="CI158" i="1"/>
  <c r="AJ146" i="1"/>
  <c r="CI54" i="1"/>
  <c r="CI81" i="1"/>
  <c r="BX171" i="1"/>
  <c r="CP171" i="1" s="1"/>
  <c r="CI141" i="1"/>
  <c r="CI171" i="1"/>
  <c r="CI136" i="1"/>
  <c r="CI116" i="1"/>
  <c r="CI184" i="1"/>
  <c r="CI9" i="1"/>
  <c r="BX184" i="1"/>
  <c r="CP184" i="1" s="1"/>
  <c r="CI111" i="1"/>
  <c r="CI140" i="1"/>
  <c r="CB168" i="1"/>
  <c r="CI105" i="1"/>
  <c r="CI161" i="1"/>
  <c r="CG161" i="1" s="1"/>
  <c r="CB161" i="1"/>
  <c r="BZ161" i="1" s="1"/>
  <c r="BX168" i="1"/>
  <c r="CP168" i="1" s="1"/>
  <c r="CI143" i="1"/>
  <c r="CI93" i="1"/>
  <c r="CI106" i="1"/>
  <c r="CI80" i="1"/>
  <c r="CI95" i="1"/>
  <c r="CI38" i="1"/>
  <c r="BX172" i="1"/>
  <c r="CP172" i="1" s="1"/>
  <c r="CI172" i="1"/>
  <c r="CI69" i="1"/>
  <c r="BX181" i="1"/>
  <c r="CP181" i="1" s="1"/>
  <c r="CI181" i="1"/>
  <c r="CI22" i="1"/>
  <c r="CG22" i="1" s="1"/>
  <c r="CI124" i="1"/>
  <c r="CI73" i="1"/>
  <c r="CI27" i="1"/>
  <c r="CI94" i="1"/>
  <c r="BX176" i="1"/>
  <c r="CP176" i="1" s="1"/>
  <c r="CI176" i="1"/>
  <c r="CI67" i="1"/>
  <c r="CG67" i="1" s="1"/>
  <c r="CI52" i="1"/>
  <c r="CI118" i="1"/>
  <c r="CI175" i="1"/>
  <c r="BX175" i="1"/>
  <c r="CP175" i="1" s="1"/>
  <c r="CI186" i="1"/>
  <c r="BX186" i="1"/>
  <c r="CP186" i="1" s="1"/>
  <c r="CI61" i="1"/>
  <c r="CI173" i="1"/>
  <c r="BX173" i="1"/>
  <c r="CP173" i="1" s="1"/>
  <c r="BX191" i="1"/>
  <c r="CP191" i="1" s="1"/>
  <c r="CI191" i="1"/>
  <c r="CI130" i="1"/>
  <c r="CB175" i="1"/>
  <c r="BX187" i="1"/>
  <c r="CP187" i="1" s="1"/>
  <c r="CI187" i="1"/>
  <c r="CB191" i="1"/>
  <c r="CB186" i="1"/>
  <c r="CI144" i="1"/>
  <c r="CG144" i="1" s="1"/>
  <c r="CI56" i="1"/>
  <c r="CI33" i="1"/>
  <c r="CI51" i="1"/>
  <c r="CB178" i="1"/>
  <c r="BX178" i="1"/>
  <c r="CP178" i="1" s="1"/>
  <c r="CI178" i="1"/>
  <c r="CI30" i="1"/>
  <c r="CI162" i="1"/>
  <c r="BX162" i="1"/>
  <c r="CP162" i="1" s="1"/>
  <c r="CI96" i="1"/>
  <c r="CI91" i="1"/>
  <c r="CI170" i="1"/>
  <c r="BX170" i="1"/>
  <c r="CP170" i="1" s="1"/>
  <c r="CB153" i="1"/>
  <c r="CI153" i="1"/>
  <c r="BX153" i="1"/>
  <c r="CP153" i="1" s="1"/>
  <c r="CI160" i="1"/>
  <c r="BX160" i="1"/>
  <c r="CP160" i="1" s="1"/>
  <c r="CI18" i="1"/>
  <c r="CI90" i="1"/>
  <c r="CI165" i="1"/>
  <c r="BX165" i="1"/>
  <c r="CP165" i="1" s="1"/>
  <c r="BX163" i="1"/>
  <c r="CP163" i="1" s="1"/>
  <c r="CI163" i="1"/>
  <c r="CI53" i="1"/>
  <c r="CI117" i="1"/>
  <c r="CG117" i="1" s="1"/>
  <c r="CI180" i="1"/>
  <c r="BX180" i="1"/>
  <c r="CP180" i="1" s="1"/>
  <c r="CB152" i="1"/>
  <c r="CI152" i="1"/>
  <c r="BX152" i="1"/>
  <c r="CP152" i="1" s="1"/>
  <c r="CB177" i="1"/>
  <c r="CI177" i="1"/>
  <c r="BX177" i="1"/>
  <c r="CP177" i="1" s="1"/>
  <c r="BX174" i="1"/>
  <c r="CP174" i="1" s="1"/>
  <c r="CI174" i="1"/>
  <c r="CI169" i="1"/>
  <c r="BX169" i="1"/>
  <c r="CP169" i="1" s="1"/>
  <c r="CI137" i="1"/>
  <c r="BX179" i="1"/>
  <c r="CP179" i="1" s="1"/>
  <c r="CI179" i="1"/>
  <c r="CI119" i="1"/>
  <c r="CI55" i="1"/>
  <c r="BX157" i="1"/>
  <c r="CP157" i="1" s="1"/>
  <c r="CI157" i="1"/>
  <c r="CI114" i="1"/>
  <c r="CB155" i="1"/>
  <c r="BX155" i="1"/>
  <c r="CP155" i="1" s="1"/>
  <c r="CI155" i="1"/>
  <c r="CI133" i="1"/>
  <c r="CI166" i="1"/>
  <c r="BX166" i="1"/>
  <c r="CP166" i="1" s="1"/>
  <c r="CB179" i="1"/>
  <c r="CI97" i="1"/>
  <c r="CB180" i="1"/>
  <c r="CB183" i="1"/>
  <c r="BX183" i="1"/>
  <c r="CP183" i="1" s="1"/>
  <c r="CI183" i="1"/>
  <c r="BX167" i="1"/>
  <c r="CP167" i="1" s="1"/>
  <c r="CI167" i="1"/>
  <c r="CB154" i="1"/>
  <c r="BX154" i="1"/>
  <c r="CP154" i="1" s="1"/>
  <c r="CI154" i="1"/>
  <c r="CB159" i="1"/>
  <c r="CI159" i="1"/>
  <c r="BX159" i="1"/>
  <c r="CP159" i="1" s="1"/>
  <c r="CI4" i="1"/>
  <c r="CI120" i="1"/>
  <c r="CI128" i="1"/>
  <c r="CI102" i="1"/>
  <c r="CI83" i="1"/>
  <c r="CI110" i="1"/>
  <c r="CI127" i="1"/>
  <c r="CI28" i="1"/>
  <c r="CB185" i="1"/>
  <c r="CI185" i="1"/>
  <c r="BX185" i="1"/>
  <c r="CP185" i="1" s="1"/>
  <c r="BX156" i="1"/>
  <c r="CP156" i="1" s="1"/>
  <c r="CI156" i="1"/>
  <c r="CI29" i="1"/>
  <c r="CI164" i="1"/>
  <c r="BX164" i="1"/>
  <c r="CP164" i="1" s="1"/>
  <c r="BR146" i="1"/>
  <c r="CB187" i="1"/>
  <c r="CB181" i="1"/>
  <c r="CR34" i="1" l="1"/>
  <c r="CS34" i="1" s="1"/>
  <c r="CR32" i="1"/>
  <c r="CS32" i="1" s="1"/>
  <c r="CR31" i="1"/>
  <c r="CS31" i="1" s="1"/>
  <c r="CR28" i="1"/>
  <c r="CS28" i="1" s="1"/>
  <c r="CR39" i="1"/>
  <c r="CS39" i="1" s="1"/>
  <c r="CR27" i="1"/>
  <c r="CS27" i="1" s="1"/>
  <c r="CR38" i="1"/>
  <c r="CS38" i="1" s="1"/>
  <c r="CR37" i="1"/>
  <c r="CS37" i="1" s="1"/>
  <c r="CR41" i="1"/>
  <c r="CS41" i="1" s="1"/>
  <c r="CR40" i="1"/>
  <c r="CS40" i="1" s="1"/>
  <c r="CR33" i="1"/>
  <c r="CS33" i="1" s="1"/>
  <c r="CR29" i="1"/>
  <c r="CS29" i="1" s="1"/>
  <c r="CR36" i="1"/>
  <c r="CS36" i="1" s="1"/>
  <c r="CR35" i="1"/>
  <c r="CS35" i="1" s="1"/>
  <c r="CP3" i="1"/>
  <c r="CG71" i="1"/>
  <c r="CG164" i="1"/>
  <c r="CG59" i="1"/>
  <c r="CG60" i="1"/>
  <c r="CG167" i="1"/>
  <c r="CG170" i="1"/>
  <c r="CN156" i="1"/>
  <c r="BZ167" i="1"/>
  <c r="CG128" i="1"/>
  <c r="CG173" i="1"/>
  <c r="CG135" i="1"/>
  <c r="CG8" i="1"/>
  <c r="CG166" i="1"/>
  <c r="CG155" i="1"/>
  <c r="CG29" i="1"/>
  <c r="CG185" i="1"/>
  <c r="CG102" i="1"/>
  <c r="CG58" i="1"/>
  <c r="CG103" i="1"/>
  <c r="CG89" i="1"/>
  <c r="CG132" i="1"/>
  <c r="CG10" i="1"/>
  <c r="CG104" i="1"/>
  <c r="CN159" i="1"/>
  <c r="CN154" i="1"/>
  <c r="CG183" i="1"/>
  <c r="CG6" i="1"/>
  <c r="CN155" i="1"/>
  <c r="CG138" i="1"/>
  <c r="CG61" i="1"/>
  <c r="CG186" i="1"/>
  <c r="CG118" i="1"/>
  <c r="CG94" i="1"/>
  <c r="CG73" i="1"/>
  <c r="CG70" i="1"/>
  <c r="CG182" i="1"/>
  <c r="CG184" i="1"/>
  <c r="CG171" i="1"/>
  <c r="CG81" i="1"/>
  <c r="CG158" i="1"/>
  <c r="CG168" i="1"/>
  <c r="CG109" i="1"/>
  <c r="CN164" i="1"/>
  <c r="CG156" i="1"/>
  <c r="CG127" i="1"/>
  <c r="CG131" i="1"/>
  <c r="CG134" i="1"/>
  <c r="CN158" i="1"/>
  <c r="CG120" i="1"/>
  <c r="CG159" i="1"/>
  <c r="CN183" i="1"/>
  <c r="CG97" i="1"/>
  <c r="BZ225" i="1"/>
  <c r="CN180" i="1"/>
  <c r="CN165" i="1"/>
  <c r="CN160" i="1"/>
  <c r="CG91" i="1"/>
  <c r="CG123" i="1"/>
  <c r="CN182" i="1"/>
  <c r="CG7" i="1"/>
  <c r="CG28" i="1"/>
  <c r="CG41" i="1"/>
  <c r="CG88" i="1"/>
  <c r="CG5" i="1"/>
  <c r="CG83" i="1"/>
  <c r="CG100" i="1"/>
  <c r="CG55" i="1"/>
  <c r="CG179" i="1"/>
  <c r="CG174" i="1"/>
  <c r="CN177" i="1"/>
  <c r="CG152" i="1"/>
  <c r="CG53" i="1"/>
  <c r="CG163" i="1"/>
  <c r="CG90" i="1"/>
  <c r="CN153" i="1"/>
  <c r="CG162" i="1"/>
  <c r="CN178" i="1"/>
  <c r="CG187" i="1"/>
  <c r="CG130" i="1"/>
  <c r="CN191" i="1"/>
  <c r="CG175" i="1"/>
  <c r="CN181" i="1"/>
  <c r="CG172" i="1"/>
  <c r="CG106" i="1"/>
  <c r="CN184" i="1"/>
  <c r="CG136" i="1"/>
  <c r="CN171" i="1"/>
  <c r="CG54" i="1"/>
  <c r="CN185" i="1"/>
  <c r="CG110" i="1"/>
  <c r="CG154" i="1"/>
  <c r="CN167" i="1"/>
  <c r="CG133" i="1"/>
  <c r="CG114" i="1"/>
  <c r="CG169" i="1"/>
  <c r="CN152" i="1"/>
  <c r="CG180" i="1"/>
  <c r="CN163" i="1"/>
  <c r="CG153" i="1"/>
  <c r="CG96" i="1"/>
  <c r="CG30" i="1"/>
  <c r="CG33" i="1"/>
  <c r="CG56" i="1"/>
  <c r="CN187" i="1"/>
  <c r="CN186" i="1"/>
  <c r="CG52" i="1"/>
  <c r="CG176" i="1"/>
  <c r="CG124" i="1"/>
  <c r="CG69" i="1"/>
  <c r="CG95" i="1"/>
  <c r="CG93" i="1"/>
  <c r="CG143" i="1"/>
  <c r="CG140" i="1"/>
  <c r="CG35" i="1"/>
  <c r="CG82" i="1"/>
  <c r="CG101" i="1"/>
  <c r="CG157" i="1"/>
  <c r="CG119" i="1"/>
  <c r="CN179" i="1"/>
  <c r="CN174" i="1"/>
  <c r="CG177" i="1"/>
  <c r="CG165" i="1"/>
  <c r="CG160" i="1"/>
  <c r="CN170" i="1"/>
  <c r="CG178" i="1"/>
  <c r="CG51" i="1"/>
  <c r="CG191" i="1"/>
  <c r="CN173" i="1"/>
  <c r="CG181" i="1"/>
  <c r="CG38" i="1"/>
  <c r="CG75" i="1"/>
  <c r="CN168" i="1"/>
  <c r="CG105" i="1"/>
  <c r="CG111" i="1"/>
  <c r="CG9" i="1"/>
  <c r="CG116" i="1"/>
  <c r="CG141" i="1"/>
  <c r="CG72" i="1"/>
  <c r="CG66" i="1"/>
  <c r="CG125" i="1"/>
  <c r="CG80" i="1"/>
  <c r="CG78" i="1"/>
  <c r="CG76" i="1"/>
  <c r="CG77" i="1"/>
  <c r="BZ195" i="1"/>
  <c r="BZ197" i="1"/>
  <c r="CG23" i="1"/>
  <c r="CG48" i="1"/>
  <c r="CG21" i="1"/>
  <c r="CG18" i="1"/>
  <c r="CG92" i="1"/>
  <c r="BZ154" i="1"/>
  <c r="BZ182" i="1"/>
  <c r="BZ181" i="1"/>
  <c r="BZ184" i="1"/>
  <c r="BZ159" i="1"/>
  <c r="BZ183" i="1"/>
  <c r="BZ163" i="1"/>
  <c r="BZ170" i="1"/>
  <c r="CG139" i="1"/>
  <c r="CG199" i="1"/>
  <c r="CG208" i="1"/>
  <c r="CG196" i="1"/>
  <c r="CG211" i="1"/>
  <c r="CG220" i="1"/>
  <c r="CG215" i="1"/>
  <c r="CG226" i="1"/>
  <c r="CG195" i="1"/>
  <c r="CG204" i="1"/>
  <c r="CG212" i="1"/>
  <c r="CG207" i="1"/>
  <c r="CG216" i="1"/>
  <c r="CG225" i="1"/>
  <c r="CG221" i="1"/>
  <c r="CG217" i="1"/>
  <c r="CG197" i="1"/>
  <c r="CG193" i="1"/>
  <c r="CG218" i="1"/>
  <c r="CG219" i="1"/>
  <c r="CG201" i="1"/>
  <c r="CG205" i="1"/>
  <c r="CG222" i="1"/>
  <c r="CG229" i="1"/>
  <c r="CG214" i="1"/>
  <c r="CG47" i="1"/>
  <c r="CG206" i="1"/>
  <c r="CG209" i="1"/>
  <c r="CG137" i="1"/>
  <c r="CG224" i="1"/>
  <c r="CG192" i="1"/>
  <c r="CG210" i="1"/>
  <c r="CG230" i="1"/>
  <c r="BZ186" i="1"/>
  <c r="CG27" i="1"/>
  <c r="CG57" i="1"/>
  <c r="CG36" i="1"/>
  <c r="BZ224" i="1"/>
  <c r="BZ217" i="1"/>
  <c r="BZ226" i="1"/>
  <c r="BZ219" i="1"/>
  <c r="BZ220" i="1"/>
  <c r="BZ212" i="1"/>
  <c r="BZ204" i="1"/>
  <c r="CG4" i="1"/>
  <c r="CG13" i="1"/>
  <c r="CG3" i="1"/>
  <c r="BZ180" i="1"/>
  <c r="BZ179" i="1"/>
  <c r="CN192" i="1"/>
  <c r="CN193" i="1"/>
  <c r="CN225" i="1"/>
  <c r="CN209" i="1"/>
  <c r="CN214" i="1"/>
  <c r="CN216" i="1"/>
  <c r="CN197" i="1"/>
  <c r="CN211" i="1"/>
  <c r="CN204" i="1"/>
  <c r="CN224" i="1"/>
  <c r="CN230" i="1"/>
  <c r="CN212" i="1"/>
  <c r="CN226" i="1"/>
  <c r="CN207" i="1"/>
  <c r="CN215" i="1"/>
  <c r="CN196" i="1"/>
  <c r="CN222" i="1"/>
  <c r="CN218" i="1"/>
  <c r="CN205" i="1"/>
  <c r="CN195" i="1"/>
  <c r="CN229" i="1"/>
  <c r="CN219" i="1"/>
  <c r="CN210" i="1"/>
  <c r="CN208" i="1"/>
  <c r="CN199" i="1"/>
  <c r="CN217" i="1"/>
  <c r="CN221" i="1"/>
  <c r="CN206" i="1"/>
  <c r="CN220" i="1"/>
  <c r="CN201" i="1"/>
  <c r="BZ191" i="1"/>
  <c r="BZ221" i="1"/>
  <c r="BZ209" i="1"/>
  <c r="BZ207" i="1"/>
  <c r="BZ211" i="1"/>
  <c r="BZ218" i="1"/>
  <c r="BZ210" i="1"/>
  <c r="BZ201" i="1"/>
  <c r="BZ192" i="1"/>
  <c r="BZ168" i="1"/>
  <c r="BZ178" i="1"/>
  <c r="BZ205" i="1"/>
  <c r="BZ193" i="1"/>
  <c r="BZ229" i="1"/>
  <c r="BZ216" i="1"/>
  <c r="BZ208" i="1"/>
  <c r="BZ199" i="1"/>
  <c r="BZ187" i="1"/>
  <c r="BZ185" i="1"/>
  <c r="CG126" i="1"/>
  <c r="CG32" i="1"/>
  <c r="CG31" i="1"/>
  <c r="BZ171" i="1"/>
  <c r="BZ215" i="1"/>
  <c r="BZ196" i="1"/>
  <c r="BZ230" i="1"/>
  <c r="BZ222" i="1"/>
  <c r="BZ214" i="1"/>
  <c r="BZ206" i="1"/>
  <c r="BZ155" i="1"/>
  <c r="BZ164" i="1"/>
  <c r="BZ173" i="1"/>
  <c r="BZ165" i="1"/>
  <c r="BZ174" i="1"/>
  <c r="BZ156" i="1"/>
  <c r="BZ152" i="1"/>
  <c r="BZ177" i="1"/>
  <c r="BZ153" i="1"/>
  <c r="BZ160" i="1"/>
  <c r="BZ158" i="1"/>
  <c r="CR159" i="1" l="1"/>
  <c r="CS159" i="1" s="1"/>
  <c r="CN176" i="1"/>
  <c r="CN3" i="1"/>
  <c r="CN8" i="1"/>
  <c r="CN6" i="1"/>
  <c r="CN5" i="1"/>
  <c r="CN11" i="1"/>
  <c r="CN17" i="1"/>
  <c r="CN16" i="1"/>
  <c r="CN14" i="1"/>
  <c r="CN13" i="1"/>
  <c r="CN15" i="1"/>
  <c r="CN9" i="1"/>
  <c r="CN4" i="1"/>
  <c r="CN7" i="1"/>
  <c r="CN12" i="1"/>
  <c r="CN10" i="1"/>
  <c r="CD159" i="1"/>
  <c r="CE159" i="1" s="1"/>
  <c r="CN162" i="1"/>
  <c r="CN166" i="1"/>
  <c r="CN157" i="1"/>
  <c r="CR160" i="1" s="1"/>
  <c r="CS160" i="1" s="1"/>
  <c r="CN175" i="1"/>
  <c r="CN169" i="1"/>
  <c r="CN172" i="1"/>
  <c r="CR214" i="1"/>
  <c r="CS214" i="1" s="1"/>
  <c r="CK167" i="1"/>
  <c r="CL167" i="1" s="1"/>
  <c r="CK127" i="1"/>
  <c r="CL127" i="1" s="1"/>
  <c r="CR184" i="1"/>
  <c r="CS184" i="1" s="1"/>
  <c r="CR167" i="1"/>
  <c r="CS167" i="1" s="1"/>
  <c r="CR170" i="1"/>
  <c r="CS170" i="1" s="1"/>
  <c r="CK69" i="1"/>
  <c r="CL69" i="1" s="1"/>
  <c r="CK170" i="1"/>
  <c r="CL170" i="1" s="1"/>
  <c r="CK184" i="1"/>
  <c r="CL184" i="1" s="1"/>
  <c r="CK72" i="1"/>
  <c r="CL72" i="1" s="1"/>
  <c r="CK73" i="1"/>
  <c r="CL73" i="1" s="1"/>
  <c r="CK71" i="1"/>
  <c r="CL71" i="1" s="1"/>
  <c r="CK132" i="1"/>
  <c r="CL132" i="1" s="1"/>
  <c r="CK76" i="1"/>
  <c r="CL76" i="1" s="1"/>
  <c r="CK173" i="1"/>
  <c r="CL173" i="1" s="1"/>
  <c r="CK7" i="1"/>
  <c r="CL7" i="1" s="1"/>
  <c r="CK90" i="1"/>
  <c r="CL90" i="1" s="1"/>
  <c r="CK54" i="1"/>
  <c r="CL54" i="1" s="1"/>
  <c r="CK75" i="1"/>
  <c r="CL75" i="1" s="1"/>
  <c r="CK158" i="1"/>
  <c r="CL158" i="1" s="1"/>
  <c r="CK78" i="1"/>
  <c r="CL78" i="1" s="1"/>
  <c r="CK185" i="1"/>
  <c r="CL185" i="1" s="1"/>
  <c r="CK60" i="1"/>
  <c r="CL60" i="1" s="1"/>
  <c r="CD167" i="1"/>
  <c r="CE167" i="1" s="1"/>
  <c r="CD184" i="1"/>
  <c r="CE184" i="1" s="1"/>
  <c r="CD170" i="1"/>
  <c r="CE170" i="1" s="1"/>
  <c r="CK88" i="1"/>
  <c r="CL88" i="1" s="1"/>
  <c r="CK166" i="1"/>
  <c r="CL166" i="1" s="1"/>
  <c r="CK4" i="1"/>
  <c r="CL4" i="1" s="1"/>
  <c r="CK172" i="1"/>
  <c r="CL172" i="1" s="1"/>
  <c r="CK8" i="1"/>
  <c r="CL8" i="1" s="1"/>
  <c r="CK3" i="1"/>
  <c r="CL3" i="1" s="1"/>
  <c r="CK169" i="1"/>
  <c r="CL169" i="1" s="1"/>
  <c r="CK101" i="1"/>
  <c r="CL101" i="1" s="1"/>
  <c r="CK157" i="1"/>
  <c r="CL157" i="1" s="1"/>
  <c r="CK137" i="1"/>
  <c r="CL137" i="1" s="1"/>
  <c r="CK162" i="1"/>
  <c r="CL162" i="1" s="1"/>
  <c r="CK5" i="1"/>
  <c r="CL5" i="1" s="1"/>
  <c r="CK176" i="1"/>
  <c r="CL176" i="1" s="1"/>
  <c r="CK9" i="1"/>
  <c r="CL9" i="1" s="1"/>
  <c r="CK13" i="1"/>
  <c r="CL13" i="1" s="1"/>
  <c r="CK175" i="1"/>
  <c r="CL175" i="1" s="1"/>
  <c r="CK28" i="1"/>
  <c r="CL28" i="1" s="1"/>
  <c r="CK55" i="1"/>
  <c r="CL55" i="1" s="1"/>
  <c r="CK124" i="1"/>
  <c r="CL124" i="1" s="1"/>
  <c r="CK31" i="1"/>
  <c r="CL31" i="1" s="1"/>
  <c r="CK30" i="1"/>
  <c r="CL30" i="1" s="1"/>
  <c r="CK83" i="1"/>
  <c r="CL83" i="1" s="1"/>
  <c r="CK123" i="1"/>
  <c r="CL123" i="1" s="1"/>
  <c r="CK105" i="1"/>
  <c r="CL105" i="1" s="1"/>
  <c r="CK33" i="1"/>
  <c r="CL33" i="1" s="1"/>
  <c r="CK36" i="1"/>
  <c r="CL36" i="1" s="1"/>
  <c r="CK82" i="1"/>
  <c r="CL82" i="1" s="1"/>
  <c r="CK35" i="1"/>
  <c r="CL35" i="1" s="1"/>
  <c r="CK57" i="1"/>
  <c r="CL57" i="1" s="1"/>
  <c r="CK187" i="1"/>
  <c r="CL187" i="1" s="1"/>
  <c r="CK47" i="1"/>
  <c r="CL47" i="1" s="1"/>
  <c r="CK207" i="1"/>
  <c r="CL207" i="1" s="1"/>
  <c r="CK143" i="1"/>
  <c r="CL143" i="1" s="1"/>
  <c r="CK201" i="1"/>
  <c r="CL201" i="1" s="1"/>
  <c r="CK210" i="1"/>
  <c r="CL210" i="1" s="1"/>
  <c r="CK215" i="1"/>
  <c r="CL215" i="1" s="1"/>
  <c r="CK224" i="1"/>
  <c r="CL224" i="1" s="1"/>
  <c r="CK222" i="1"/>
  <c r="CL222" i="1" s="1"/>
  <c r="CK225" i="1"/>
  <c r="CL225" i="1" s="1"/>
  <c r="CK216" i="1"/>
  <c r="CL216" i="1" s="1"/>
  <c r="CK140" i="1"/>
  <c r="CL140" i="1" s="1"/>
  <c r="CK209" i="1"/>
  <c r="CL209" i="1" s="1"/>
  <c r="CK195" i="1"/>
  <c r="CL195" i="1" s="1"/>
  <c r="CK204" i="1"/>
  <c r="CL204" i="1" s="1"/>
  <c r="CK212" i="1"/>
  <c r="CL212" i="1" s="1"/>
  <c r="CK217" i="1"/>
  <c r="CL217" i="1" s="1"/>
  <c r="CK91" i="1"/>
  <c r="CL91" i="1" s="1"/>
  <c r="CK230" i="1"/>
  <c r="CL230" i="1" s="1"/>
  <c r="CK218" i="1"/>
  <c r="CL218" i="1" s="1"/>
  <c r="CK196" i="1"/>
  <c r="CL196" i="1" s="1"/>
  <c r="CK211" i="1"/>
  <c r="CL211" i="1" s="1"/>
  <c r="CK197" i="1"/>
  <c r="CL197" i="1" s="1"/>
  <c r="CK206" i="1"/>
  <c r="CL206" i="1" s="1"/>
  <c r="CK154" i="1"/>
  <c r="CL154" i="1" s="1"/>
  <c r="CK219" i="1"/>
  <c r="CL219" i="1" s="1"/>
  <c r="CK193" i="1"/>
  <c r="CL193" i="1" s="1"/>
  <c r="CK94" i="1"/>
  <c r="CL94" i="1" s="1"/>
  <c r="CK229" i="1"/>
  <c r="CL229" i="1" s="1"/>
  <c r="CK205" i="1"/>
  <c r="CL205" i="1" s="1"/>
  <c r="CK139" i="1"/>
  <c r="CL139" i="1" s="1"/>
  <c r="CK199" i="1"/>
  <c r="CL199" i="1" s="1"/>
  <c r="CK208" i="1"/>
  <c r="CL208" i="1" s="1"/>
  <c r="CK192" i="1"/>
  <c r="CL192" i="1" s="1"/>
  <c r="CK221" i="1"/>
  <c r="CL221" i="1" s="1"/>
  <c r="CK214" i="1"/>
  <c r="CL214" i="1" s="1"/>
  <c r="CK220" i="1"/>
  <c r="CL220" i="1" s="1"/>
  <c r="CK180" i="1"/>
  <c r="CL180" i="1" s="1"/>
  <c r="CK177" i="1"/>
  <c r="CL177" i="1" s="1"/>
  <c r="CK174" i="1"/>
  <c r="CL174" i="1" s="1"/>
  <c r="CK155" i="1"/>
  <c r="CL155" i="1" s="1"/>
  <c r="CK97" i="1"/>
  <c r="CL97" i="1" s="1"/>
  <c r="CK182" i="1"/>
  <c r="CL182" i="1" s="1"/>
  <c r="CK130" i="1"/>
  <c r="CL130" i="1" s="1"/>
  <c r="CK168" i="1"/>
  <c r="CL168" i="1" s="1"/>
  <c r="CK32" i="1"/>
  <c r="CL32" i="1" s="1"/>
  <c r="CK131" i="1"/>
  <c r="CL131" i="1" s="1"/>
  <c r="CK183" i="1"/>
  <c r="CL183" i="1" s="1"/>
  <c r="CK51" i="1"/>
  <c r="CL51" i="1" s="1"/>
  <c r="CK178" i="1"/>
  <c r="CL178" i="1" s="1"/>
  <c r="CK27" i="1"/>
  <c r="CL27" i="1" s="1"/>
  <c r="CK181" i="1"/>
  <c r="CL181" i="1" s="1"/>
  <c r="CK171" i="1"/>
  <c r="CL171" i="1" s="1"/>
  <c r="CK81" i="1"/>
  <c r="CL81" i="1" s="1"/>
  <c r="CK77" i="1"/>
  <c r="CL77" i="1" s="1"/>
  <c r="CK29" i="1"/>
  <c r="CL29" i="1" s="1"/>
  <c r="CK56" i="1"/>
  <c r="CL56" i="1" s="1"/>
  <c r="CD49" i="1"/>
  <c r="CE49" i="1" s="1"/>
  <c r="CK100" i="1"/>
  <c r="CL100" i="1" s="1"/>
  <c r="CK191" i="1"/>
  <c r="CL191" i="1" s="1"/>
  <c r="CK41" i="1"/>
  <c r="CL41" i="1" s="1"/>
  <c r="CK52" i="1"/>
  <c r="CL52" i="1" s="1"/>
  <c r="CK179" i="1"/>
  <c r="CL179" i="1" s="1"/>
  <c r="CK23" i="1"/>
  <c r="CL23" i="1" s="1"/>
  <c r="CK114" i="1"/>
  <c r="CL114" i="1" s="1"/>
  <c r="CK141" i="1"/>
  <c r="CL141" i="1" s="1"/>
  <c r="CK138" i="1"/>
  <c r="CL138" i="1" s="1"/>
  <c r="CK21" i="1"/>
  <c r="CL21" i="1" s="1"/>
  <c r="CK163" i="1"/>
  <c r="CL163" i="1" s="1"/>
  <c r="CK116" i="1"/>
  <c r="CL116" i="1" s="1"/>
  <c r="CK118" i="1"/>
  <c r="CL118" i="1" s="1"/>
  <c r="CK66" i="1"/>
  <c r="CL66" i="1" s="1"/>
  <c r="CK153" i="1"/>
  <c r="CL153" i="1" s="1"/>
  <c r="CK120" i="1"/>
  <c r="CL120" i="1" s="1"/>
  <c r="CK92" i="1"/>
  <c r="CL92" i="1" s="1"/>
  <c r="CK48" i="1"/>
  <c r="CL48" i="1" s="1"/>
  <c r="CK119" i="1"/>
  <c r="CL119" i="1" s="1"/>
  <c r="CK186" i="1"/>
  <c r="CL186" i="1" s="1"/>
  <c r="CK18" i="1"/>
  <c r="CL18" i="1" s="1"/>
  <c r="CK96" i="1"/>
  <c r="CL96" i="1" s="1"/>
  <c r="CK95" i="1"/>
  <c r="CL95" i="1" s="1"/>
  <c r="CD187" i="1"/>
  <c r="CE187" i="1" s="1"/>
  <c r="CK53" i="1"/>
  <c r="CL53" i="1" s="1"/>
  <c r="CK6" i="1"/>
  <c r="CL6" i="1" s="1"/>
  <c r="CK152" i="1"/>
  <c r="CL152" i="1" s="1"/>
  <c r="CK93" i="1"/>
  <c r="CL93" i="1" s="1"/>
  <c r="CK165" i="1"/>
  <c r="CL165" i="1" s="1"/>
  <c r="BZ166" i="1"/>
  <c r="BZ162" i="1"/>
  <c r="BZ169" i="1"/>
  <c r="BZ176" i="1"/>
  <c r="BZ172" i="1"/>
  <c r="CK38" i="1"/>
  <c r="CL38" i="1" s="1"/>
  <c r="CK125" i="1"/>
  <c r="CL125" i="1" s="1"/>
  <c r="CK128" i="1"/>
  <c r="CL128" i="1" s="1"/>
  <c r="BZ175" i="1"/>
  <c r="CR187" i="1"/>
  <c r="CS187" i="1" s="1"/>
  <c r="CK89" i="1"/>
  <c r="CL89" i="1" s="1"/>
  <c r="CK67" i="1"/>
  <c r="CL67" i="1" s="1"/>
  <c r="CK19" i="1"/>
  <c r="CL19" i="1" s="1"/>
  <c r="CK117" i="1"/>
  <c r="CL117" i="1" s="1"/>
  <c r="CK22" i="1"/>
  <c r="CL22" i="1" s="1"/>
  <c r="CK144" i="1"/>
  <c r="CL144" i="1" s="1"/>
  <c r="CK49" i="1"/>
  <c r="CL49" i="1" s="1"/>
  <c r="CK113" i="1"/>
  <c r="CL113" i="1" s="1"/>
  <c r="CK156" i="1"/>
  <c r="CL156" i="1" s="1"/>
  <c r="CK80" i="1"/>
  <c r="CL80" i="1" s="1"/>
  <c r="CK59" i="1"/>
  <c r="CL59" i="1" s="1"/>
  <c r="CK70" i="1"/>
  <c r="CL70" i="1" s="1"/>
  <c r="BZ157" i="1"/>
  <c r="CD160" i="1" s="1"/>
  <c r="CE160" i="1" s="1"/>
  <c r="CR6" i="1" l="1"/>
  <c r="CS6" i="1" s="1"/>
  <c r="CR9" i="1"/>
  <c r="CS9" i="1" s="1"/>
  <c r="CR14" i="1"/>
  <c r="CS14" i="1" s="1"/>
  <c r="CR17" i="1"/>
  <c r="CS17" i="1" s="1"/>
  <c r="CR4" i="1"/>
  <c r="CS4" i="1" s="1"/>
  <c r="CR11" i="1"/>
  <c r="CS11" i="1" s="1"/>
  <c r="CR15" i="1"/>
  <c r="CS15" i="1" s="1"/>
  <c r="CR10" i="1"/>
  <c r="CS10" i="1" s="1"/>
  <c r="CR12" i="1"/>
  <c r="CS12" i="1" s="1"/>
  <c r="CR13" i="1"/>
  <c r="CS13" i="1" s="1"/>
  <c r="CR5" i="1"/>
  <c r="CS5" i="1" s="1"/>
  <c r="CR3" i="1"/>
  <c r="CS3" i="1" s="1"/>
  <c r="CR7" i="1"/>
  <c r="CS7" i="1" s="1"/>
  <c r="CR16" i="1"/>
  <c r="CS16" i="1" s="1"/>
  <c r="CR8" i="1"/>
  <c r="CS8" i="1" s="1"/>
  <c r="CR165" i="1"/>
  <c r="CS165" i="1" s="1"/>
  <c r="CR207" i="1"/>
  <c r="CS207" i="1" s="1"/>
  <c r="CR171" i="1"/>
  <c r="CS171" i="1" s="1"/>
  <c r="CR178" i="1"/>
  <c r="CS178" i="1" s="1"/>
  <c r="CR218" i="1"/>
  <c r="CS218" i="1" s="1"/>
  <c r="CR157" i="1"/>
  <c r="CS157" i="1" s="1"/>
  <c r="CR168" i="1"/>
  <c r="CS168" i="1" s="1"/>
  <c r="CR186" i="1"/>
  <c r="CS186" i="1" s="1"/>
  <c r="CR169" i="1"/>
  <c r="CS169" i="1" s="1"/>
  <c r="CR209" i="1"/>
  <c r="CS209" i="1" s="1"/>
  <c r="CR199" i="1"/>
  <c r="CS199" i="1" s="1"/>
  <c r="CR177" i="1"/>
  <c r="CS177" i="1" s="1"/>
  <c r="CR196" i="1"/>
  <c r="CS196" i="1" s="1"/>
  <c r="CR179" i="1"/>
  <c r="CS179" i="1" s="1"/>
  <c r="CR155" i="1"/>
  <c r="CS155" i="1" s="1"/>
  <c r="CR185" i="1"/>
  <c r="CS185" i="1" s="1"/>
  <c r="CR172" i="1"/>
  <c r="CS172" i="1" s="1"/>
  <c r="CR215" i="1"/>
  <c r="CS215" i="1" s="1"/>
  <c r="CR222" i="1"/>
  <c r="CS222" i="1" s="1"/>
  <c r="CR163" i="1"/>
  <c r="CS163" i="1" s="1"/>
  <c r="CR205" i="1"/>
  <c r="CS205" i="1" s="1"/>
  <c r="CR211" i="1"/>
  <c r="CS211" i="1" s="1"/>
  <c r="CR208" i="1"/>
  <c r="CS208" i="1" s="1"/>
  <c r="CR224" i="1"/>
  <c r="CS224" i="1" s="1"/>
  <c r="CR225" i="1"/>
  <c r="CS225" i="1" s="1"/>
  <c r="CR192" i="1"/>
  <c r="CS192" i="1" s="1"/>
  <c r="CR162" i="1"/>
  <c r="CS162" i="1" s="1"/>
  <c r="CR181" i="1"/>
  <c r="CS181" i="1" s="1"/>
  <c r="CR156" i="1"/>
  <c r="CS156" i="1" s="1"/>
  <c r="CR175" i="1"/>
  <c r="CS175" i="1" s="1"/>
  <c r="CR219" i="1"/>
  <c r="CS219" i="1" s="1"/>
  <c r="CR201" i="1"/>
  <c r="CS201" i="1" s="1"/>
  <c r="CR197" i="1"/>
  <c r="CS197" i="1" s="1"/>
  <c r="CR193" i="1"/>
  <c r="CS193" i="1" s="1"/>
  <c r="CR206" i="1"/>
  <c r="CS206" i="1" s="1"/>
  <c r="CR217" i="1"/>
  <c r="CS217" i="1" s="1"/>
  <c r="CR180" i="1"/>
  <c r="CS180" i="1" s="1"/>
  <c r="CR195" i="1"/>
  <c r="CS195" i="1" s="1"/>
  <c r="CR191" i="1"/>
  <c r="CS191" i="1" s="1"/>
  <c r="CR176" i="1"/>
  <c r="CS176" i="1" s="1"/>
  <c r="CR153" i="1"/>
  <c r="CS153" i="1" s="1"/>
  <c r="CR230" i="1"/>
  <c r="CS230" i="1" s="1"/>
  <c r="CR204" i="1"/>
  <c r="CS204" i="1" s="1"/>
  <c r="CR166" i="1"/>
  <c r="CS166" i="1" s="1"/>
  <c r="CR183" i="1"/>
  <c r="CS183" i="1" s="1"/>
  <c r="CR174" i="1"/>
  <c r="CS174" i="1" s="1"/>
  <c r="CR158" i="1"/>
  <c r="CS158" i="1" s="1"/>
  <c r="CR221" i="1"/>
  <c r="CS221" i="1" s="1"/>
  <c r="CR212" i="1"/>
  <c r="CS212" i="1" s="1"/>
  <c r="CR220" i="1"/>
  <c r="CS220" i="1" s="1"/>
  <c r="CR229" i="1"/>
  <c r="CS229" i="1" s="1"/>
  <c r="CR210" i="1"/>
  <c r="CS210" i="1" s="1"/>
  <c r="CR154" i="1"/>
  <c r="CS154" i="1" s="1"/>
  <c r="CR216" i="1"/>
  <c r="CS216" i="1" s="1"/>
  <c r="CR152" i="1"/>
  <c r="CS152" i="1" s="1"/>
  <c r="CR173" i="1"/>
  <c r="CS173" i="1" s="1"/>
  <c r="CR182" i="1"/>
  <c r="CS182" i="1" s="1"/>
  <c r="CD178" i="1"/>
  <c r="CE178" i="1" s="1"/>
  <c r="CD168" i="1"/>
  <c r="CE168" i="1" s="1"/>
  <c r="CD165" i="1"/>
  <c r="CE165" i="1" s="1"/>
  <c r="CD163" i="1"/>
  <c r="CE163" i="1" s="1"/>
  <c r="CD171" i="1"/>
  <c r="CE171" i="1" s="1"/>
  <c r="CD186" i="1"/>
  <c r="CE186" i="1" s="1"/>
  <c r="CD153" i="1"/>
  <c r="CE153" i="1" s="1"/>
  <c r="CD157" i="1"/>
  <c r="CE157" i="1" s="1"/>
  <c r="CD166" i="1"/>
  <c r="CE166" i="1" s="1"/>
  <c r="CD172" i="1"/>
  <c r="CE172" i="1" s="1"/>
  <c r="CD175" i="1"/>
  <c r="CE175" i="1" s="1"/>
  <c r="CD176" i="1"/>
  <c r="CE176" i="1" s="1"/>
  <c r="CD169" i="1"/>
  <c r="CE169" i="1" s="1"/>
  <c r="CD162" i="1"/>
  <c r="CE162" i="1" s="1"/>
  <c r="CD174" i="1"/>
  <c r="CE174" i="1" s="1"/>
  <c r="CD191" i="1"/>
  <c r="CE191" i="1" s="1"/>
  <c r="CD173" i="1"/>
  <c r="CE173" i="1" s="1"/>
  <c r="CD185" i="1"/>
  <c r="CE185" i="1" s="1"/>
  <c r="CD181" i="1"/>
  <c r="CE181" i="1" s="1"/>
  <c r="CD156" i="1"/>
  <c r="CE156" i="1" s="1"/>
  <c r="CD155" i="1"/>
  <c r="CE155" i="1" s="1"/>
  <c r="CD177" i="1"/>
  <c r="CE177" i="1" s="1"/>
  <c r="CD179" i="1"/>
  <c r="CE179" i="1" s="1"/>
  <c r="CD215" i="1"/>
  <c r="CE215" i="1" s="1"/>
  <c r="CD220" i="1"/>
  <c r="CE220" i="1" s="1"/>
  <c r="CD224" i="1"/>
  <c r="CE224" i="1" s="1"/>
  <c r="CD218" i="1"/>
  <c r="CE218" i="1" s="1"/>
  <c r="CD221" i="1"/>
  <c r="CE221" i="1" s="1"/>
  <c r="CD225" i="1"/>
  <c r="CE225" i="1" s="1"/>
  <c r="CD229" i="1"/>
  <c r="CE229" i="1" s="1"/>
  <c r="CD217" i="1"/>
  <c r="CE217" i="1" s="1"/>
  <c r="CD222" i="1"/>
  <c r="CE222" i="1" s="1"/>
  <c r="CD216" i="1"/>
  <c r="CE216" i="1" s="1"/>
  <c r="CD230" i="1"/>
  <c r="CE230" i="1" s="1"/>
  <c r="CD219" i="1"/>
  <c r="CE219" i="1" s="1"/>
  <c r="CD214" i="1"/>
  <c r="CE214" i="1" s="1"/>
  <c r="CD207" i="1"/>
  <c r="CE207" i="1" s="1"/>
  <c r="CD180" i="1"/>
  <c r="CE180" i="1" s="1"/>
  <c r="CD199" i="1"/>
  <c r="CE199" i="1" s="1"/>
  <c r="CD208" i="1"/>
  <c r="CE208" i="1" s="1"/>
  <c r="CD211" i="1"/>
  <c r="CE211" i="1" s="1"/>
  <c r="CD204" i="1"/>
  <c r="CE204" i="1" s="1"/>
  <c r="CD193" i="1"/>
  <c r="CE193" i="1" s="1"/>
  <c r="CD209" i="1"/>
  <c r="CE209" i="1" s="1"/>
  <c r="CD192" i="1"/>
  <c r="CE192" i="1" s="1"/>
  <c r="CD201" i="1"/>
  <c r="CE201" i="1" s="1"/>
  <c r="CD210" i="1"/>
  <c r="CE210" i="1" s="1"/>
  <c r="CD196" i="1"/>
  <c r="CE196" i="1" s="1"/>
  <c r="CD195" i="1"/>
  <c r="CE195" i="1" s="1"/>
  <c r="CD212" i="1"/>
  <c r="CE212" i="1" s="1"/>
  <c r="CD206" i="1"/>
  <c r="CE206" i="1" s="1"/>
  <c r="CD154" i="1"/>
  <c r="CE154" i="1" s="1"/>
  <c r="CD197" i="1"/>
  <c r="CE197" i="1" s="1"/>
  <c r="CD205" i="1"/>
  <c r="CE205" i="1" s="1"/>
  <c r="CD152" i="1"/>
  <c r="CE152" i="1" s="1"/>
  <c r="CD158" i="1"/>
  <c r="CE158" i="1" s="1"/>
  <c r="CD182" i="1"/>
  <c r="CE182" i="1" s="1"/>
  <c r="CD183" i="1"/>
  <c r="CE183" i="1" s="1"/>
</calcChain>
</file>

<file path=xl/comments1.xml><?xml version="1.0" encoding="utf-8"?>
<comments xmlns="http://schemas.openxmlformats.org/spreadsheetml/2006/main">
  <authors>
    <author>Mazloum, Naveed G</author>
  </authors>
  <commentList>
    <comment ref="CR1" authorId="0">
      <text>
        <r>
          <rPr>
            <b/>
            <sz val="9"/>
            <color indexed="81"/>
            <rFont val="Tahoma"/>
            <family val="2"/>
          </rPr>
          <t>Mazloum, Naveed G:</t>
        </r>
        <r>
          <rPr>
            <sz val="9"/>
            <color indexed="81"/>
            <rFont val="Tahoma"/>
            <family val="2"/>
          </rPr>
          <t xml:space="preserve">
Last Year (.6) Previous Year (.3) Least Recent Year (.1)</t>
        </r>
      </text>
    </comment>
    <comment ref="BX2" authorId="0">
      <text>
        <r>
          <rPr>
            <b/>
            <sz val="9"/>
            <color indexed="81"/>
            <rFont val="Tahoma"/>
            <family val="2"/>
          </rPr>
          <t>Mazloum, Naveed G:</t>
        </r>
        <r>
          <rPr>
            <sz val="9"/>
            <color indexed="81"/>
            <rFont val="Tahoma"/>
            <family val="2"/>
          </rPr>
          <t xml:space="preserve">
Last Year (.6) Previous Year (.3) Least Recent Year (.1)</t>
        </r>
      </text>
    </comment>
  </commentList>
</comments>
</file>

<file path=xl/sharedStrings.xml><?xml version="1.0" encoding="utf-8"?>
<sst xmlns="http://schemas.openxmlformats.org/spreadsheetml/2006/main" count="2934" uniqueCount="836">
  <si>
    <t>2010-2011</t>
  </si>
  <si>
    <t>2011-2012</t>
  </si>
  <si>
    <t>2012-2013</t>
  </si>
  <si>
    <t>2012-2013 Ranked Names</t>
  </si>
  <si>
    <t>2010-2013 Ranked Names</t>
  </si>
  <si>
    <t>Average Ranked</t>
  </si>
  <si>
    <t>Optimus-Reim</t>
  </si>
  <si>
    <t>Games</t>
  </si>
  <si>
    <t>Goals</t>
  </si>
  <si>
    <t>Pro-Rated Goals</t>
  </si>
  <si>
    <t>Player Ratio</t>
  </si>
  <si>
    <t>Assists</t>
  </si>
  <si>
    <t>Pro-Rated Assists</t>
  </si>
  <si>
    <t>PPP</t>
  </si>
  <si>
    <t>Pro-Rated PPP</t>
  </si>
  <si>
    <t>SOG</t>
  </si>
  <si>
    <t>Pro-Rated SOG</t>
  </si>
  <si>
    <t>SUB-TOTAL</t>
  </si>
  <si>
    <t>James Neal</t>
  </si>
  <si>
    <t>Phil Kessel</t>
  </si>
  <si>
    <t>Nicklas Backstrom</t>
  </si>
  <si>
    <t>Jordan Eberle</t>
  </si>
  <si>
    <t>Joffrey Lupul</t>
  </si>
  <si>
    <t>Anze Kopitar</t>
  </si>
  <si>
    <t>Loui Eriksson</t>
  </si>
  <si>
    <t>Vincent Lecavalier</t>
  </si>
  <si>
    <t>Jason Pominville</t>
  </si>
  <si>
    <t>Tomas Plekanec</t>
  </si>
  <si>
    <t>Teddy Purcell</t>
  </si>
  <si>
    <t>Alexander Steen</t>
  </si>
  <si>
    <t>Sam Gagner</t>
  </si>
  <si>
    <t>Shawn Matthias</t>
  </si>
  <si>
    <t>Gregory Campbell</t>
  </si>
  <si>
    <t>Christian Ehrhoff</t>
  </si>
  <si>
    <t>Andrei Markov</t>
  </si>
  <si>
    <t>James Wisniewski</t>
  </si>
  <si>
    <t>Brian Campbell</t>
  </si>
  <si>
    <t>Dennis Wideman</t>
  </si>
  <si>
    <t>Francois Beauchemin</t>
  </si>
  <si>
    <t>Duncan Keith</t>
  </si>
  <si>
    <t>Jason Garrison</t>
  </si>
  <si>
    <t>Girouxsome Twosome</t>
  </si>
  <si>
    <t>Evgeni Malkin</t>
  </si>
  <si>
    <t>Claude Giroux</t>
  </si>
  <si>
    <t>Henrik Zetterberg</t>
  </si>
  <si>
    <t>John Tavares</t>
  </si>
  <si>
    <t>Jason Spezza</t>
  </si>
  <si>
    <t>Joe Pavelski</t>
  </si>
  <si>
    <t>Jakub Voracek</t>
  </si>
  <si>
    <t>Patrick Marleau</t>
  </si>
  <si>
    <t>Marian Hossa</t>
  </si>
  <si>
    <t>Ryan Getzlaf</t>
  </si>
  <si>
    <t>Max Pacioretty</t>
  </si>
  <si>
    <t>Nazem Kadri</t>
  </si>
  <si>
    <t>Patrice Bergeron</t>
  </si>
  <si>
    <t>NA</t>
  </si>
  <si>
    <t>Justin Williams</t>
  </si>
  <si>
    <t>James van Riemsdyk</t>
  </si>
  <si>
    <t>Alex Pietrangelo</t>
  </si>
  <si>
    <t>Jay Bouwmeester</t>
  </si>
  <si>
    <t>Erik Karlsson</t>
  </si>
  <si>
    <t>Dustin Byfuglien</t>
  </si>
  <si>
    <t>Alexander Edler</t>
  </si>
  <si>
    <t>John Carlson</t>
  </si>
  <si>
    <t>Victor Hedman</t>
  </si>
  <si>
    <t>Roman Josi</t>
  </si>
  <si>
    <t>Chance of Fleury's</t>
  </si>
  <si>
    <t>Chance Of Fleury's</t>
  </si>
  <si>
    <t>Daniel Sedin</t>
  </si>
  <si>
    <t>Mike Riberio</t>
  </si>
  <si>
    <t>Henrik Sedin</t>
  </si>
  <si>
    <t>Jonathan Toews</t>
  </si>
  <si>
    <t>Patrick Sharp</t>
  </si>
  <si>
    <t>Micheal Ryder</t>
  </si>
  <si>
    <t>Jarome Iginla</t>
  </si>
  <si>
    <t>Troy Brouwer</t>
  </si>
  <si>
    <t>P.A. Parenteau</t>
  </si>
  <si>
    <t>Ryan Nugent-Hopkins</t>
  </si>
  <si>
    <t>Jordan Staal</t>
  </si>
  <si>
    <t>Patrik Elias</t>
  </si>
  <si>
    <t>Tomas Fleischmann</t>
  </si>
  <si>
    <t>Evander Kane</t>
  </si>
  <si>
    <t>Brad Boyes</t>
  </si>
  <si>
    <t>Nick Leddy</t>
  </si>
  <si>
    <t>Mike Green</t>
  </si>
  <si>
    <t>Dan Boyle</t>
  </si>
  <si>
    <t>Lubomir Visnovsky</t>
  </si>
  <si>
    <t>Tobias Enstrom</t>
  </si>
  <si>
    <t>Brent Burns</t>
  </si>
  <si>
    <t>Sergei Gonchar</t>
  </si>
  <si>
    <t>Kevin Shattenkirk</t>
  </si>
  <si>
    <t>Stammer Time</t>
  </si>
  <si>
    <t>Steven Stamkos</t>
  </si>
  <si>
    <t>Corey Perry</t>
  </si>
  <si>
    <t>Zach Parise</t>
  </si>
  <si>
    <t>Chris Kunitz</t>
  </si>
  <si>
    <t>Rick Nash</t>
  </si>
  <si>
    <t>Pavel Datsyuk</t>
  </si>
  <si>
    <t>Joe Thornton</t>
  </si>
  <si>
    <t>Ray Whitney</t>
  </si>
  <si>
    <t>Marian Gaborik</t>
  </si>
  <si>
    <t>Andrew Ladd</t>
  </si>
  <si>
    <t>Milan Michalek</t>
  </si>
  <si>
    <t>Pacsal Dupuis</t>
  </si>
  <si>
    <t>David Clarkson</t>
  </si>
  <si>
    <t>Marek Zidlicky</t>
  </si>
  <si>
    <t>Kris Letang</t>
  </si>
  <si>
    <t>Shea Weber</t>
  </si>
  <si>
    <t>Dion Phaneuf</t>
  </si>
  <si>
    <t>Sheldon Souray*</t>
  </si>
  <si>
    <t>Justin Schultz</t>
  </si>
  <si>
    <t>Cody Franson</t>
  </si>
  <si>
    <t>Zdeno Chara</t>
  </si>
  <si>
    <t>Mr. Mo-mentum</t>
  </si>
  <si>
    <t>Alex Ovechkin</t>
  </si>
  <si>
    <t>Patrick Kane</t>
  </si>
  <si>
    <t>Tyler Seguin</t>
  </si>
  <si>
    <t>Thomas Vanek</t>
  </si>
  <si>
    <t>Eric Staal</t>
  </si>
  <si>
    <t>Taylor Hall</t>
  </si>
  <si>
    <t>Matt Moulson</t>
  </si>
  <si>
    <t>Mikko Koivu</t>
  </si>
  <si>
    <t>Jamie Benn</t>
  </si>
  <si>
    <t>Alexander Semin</t>
  </si>
  <si>
    <t>David Krejci</t>
  </si>
  <si>
    <t>Matt Duchene</t>
  </si>
  <si>
    <t>Derek Stepan</t>
  </si>
  <si>
    <t>Blake Wheeler</t>
  </si>
  <si>
    <t>Jack Johnson</t>
  </si>
  <si>
    <t>Kimmo Timonen</t>
  </si>
  <si>
    <t>Keith Yandle</t>
  </si>
  <si>
    <t>Niklas Kronwall</t>
  </si>
  <si>
    <t>Mark Streit*</t>
  </si>
  <si>
    <t>Drew Doughty</t>
  </si>
  <si>
    <t>Alex Goligoski</t>
  </si>
  <si>
    <t>Justin Faulk</t>
  </si>
  <si>
    <t>Getting Iggy With It</t>
  </si>
  <si>
    <t>Sidney Crosby</t>
  </si>
  <si>
    <t>David Backes</t>
  </si>
  <si>
    <t>Logan Couture</t>
  </si>
  <si>
    <t>Brad Richards</t>
  </si>
  <si>
    <t>Jeff Carter</t>
  </si>
  <si>
    <t>Teemu Selanne</t>
  </si>
  <si>
    <t>Patric Hornqvist</t>
  </si>
  <si>
    <t>Jeff Skinner</t>
  </si>
  <si>
    <t>Bobby Ryan</t>
  </si>
  <si>
    <t>Chris Stewart</t>
  </si>
  <si>
    <t>Mike Richards</t>
  </si>
  <si>
    <t>Kyle Turris</t>
  </si>
  <si>
    <t>Vladimir Tarasenko</t>
  </si>
  <si>
    <t>Mikael Granlund</t>
  </si>
  <si>
    <t>David Legwand</t>
  </si>
  <si>
    <t>Sami Salo</t>
  </si>
  <si>
    <t>P.K. Subban</t>
  </si>
  <si>
    <t>Brent Seabrook</t>
  </si>
  <si>
    <t>Ryan Suter</t>
  </si>
  <si>
    <t>Zach Bogosian</t>
  </si>
  <si>
    <t>Oliver Ekman-Larsson</t>
  </si>
  <si>
    <t>Slava Voynov</t>
  </si>
  <si>
    <t>Michael Del Zotto</t>
  </si>
  <si>
    <t>TOTALS</t>
  </si>
  <si>
    <t>PLAYER RATIO'S</t>
  </si>
  <si>
    <t>No.</t>
  </si>
  <si>
    <t>Desired No.</t>
  </si>
  <si>
    <t>AVG.</t>
  </si>
  <si>
    <t>Daniel Alfredsson</t>
  </si>
  <si>
    <t>2013-2014</t>
  </si>
  <si>
    <t>Jason Demers</t>
  </si>
  <si>
    <t>Mark Giordano</t>
  </si>
  <si>
    <t>Erik Johnson</t>
  </si>
  <si>
    <t>Tyler Bozak</t>
  </si>
  <si>
    <t>Bryan Little</t>
  </si>
  <si>
    <t>Ryan O'Reilly</t>
  </si>
  <si>
    <t>Kyle Okposo</t>
  </si>
  <si>
    <t>Ondrej Palat</t>
  </si>
  <si>
    <t>Lee Stempniak</t>
  </si>
  <si>
    <t>Tyson Barrie</t>
  </si>
  <si>
    <t>Ryan Johansen</t>
  </si>
  <si>
    <t>Olli Maatta</t>
  </si>
  <si>
    <t>Gustav Nyquist</t>
  </si>
  <si>
    <t>Jaden Schwartz</t>
  </si>
  <si>
    <t>Teuvo Teravainen</t>
  </si>
  <si>
    <t>Cam Fowler</t>
  </si>
  <si>
    <t>Torey Krug</t>
  </si>
  <si>
    <t>Ryan McDonagh</t>
  </si>
  <si>
    <t>Matt Niskanen</t>
  </si>
  <si>
    <t>Oscar Klefbom</t>
  </si>
  <si>
    <t>Evgeny Kuznetsov</t>
  </si>
  <si>
    <t>Nathan MacKinnon</t>
  </si>
  <si>
    <t>Milan Lucic</t>
  </si>
  <si>
    <t>Frans Nielsen</t>
  </si>
  <si>
    <t>David Perron</t>
  </si>
  <si>
    <t>Brandon Dubinsky</t>
  </si>
  <si>
    <t>Brendan Gallagher</t>
  </si>
  <si>
    <t>Andy Greene</t>
  </si>
  <si>
    <t>Jussi Jokinen</t>
  </si>
  <si>
    <t>Clarke MacArthur</t>
  </si>
  <si>
    <t>Tom Wilson</t>
  </si>
  <si>
    <t>Radim Vrbata</t>
  </si>
  <si>
    <t>Andrej Sekera</t>
  </si>
  <si>
    <t>Johan Franzen</t>
  </si>
  <si>
    <t>Shane Doan</t>
  </si>
  <si>
    <t>Jake Gardiner</t>
  </si>
  <si>
    <t>Mark Scheifele</t>
  </si>
  <si>
    <t>Sven Baertschi</t>
  </si>
  <si>
    <t>Dougie Hamilton</t>
  </si>
  <si>
    <t>Tomas Hertl</t>
  </si>
  <si>
    <t>Alexander Barkov</t>
  </si>
  <si>
    <t>Sean Couturier</t>
  </si>
  <si>
    <t>Mika Zibanejad</t>
  </si>
  <si>
    <t>Jean-Gabriel Pageau</t>
  </si>
  <si>
    <t>Ryan Murray</t>
  </si>
  <si>
    <t>Derrick Pouliot</t>
  </si>
  <si>
    <t>Jonathon Drouin</t>
  </si>
  <si>
    <t>Elias Lindholm</t>
  </si>
  <si>
    <t>Rasmus Ristolainen</t>
  </si>
  <si>
    <t>Ryan Murphy</t>
  </si>
  <si>
    <t>Jonathon Huberdeau</t>
  </si>
  <si>
    <t>Alex Galchenyuk</t>
  </si>
  <si>
    <t>Nail Yakupov</t>
  </si>
  <si>
    <t>Seth Jones</t>
  </si>
  <si>
    <t>Sean Monahan</t>
  </si>
  <si>
    <t>Cody Ceci</t>
  </si>
  <si>
    <t>Mikhail Grigorenko</t>
  </si>
  <si>
    <t>Jacob Trouba</t>
  </si>
  <si>
    <t>Ryan Strome</t>
  </si>
  <si>
    <t>Morgan Reilly</t>
  </si>
  <si>
    <t>Valeri Nichushkin</t>
  </si>
  <si>
    <t>Alex Petrovic</t>
  </si>
  <si>
    <t>Adam Larsson</t>
  </si>
  <si>
    <t>Matt Dumba</t>
  </si>
  <si>
    <t>Stefan Matteau</t>
  </si>
  <si>
    <t>Gabriel Landeskog</t>
  </si>
  <si>
    <t>Wayne Simmonds</t>
  </si>
  <si>
    <t>PIT</t>
  </si>
  <si>
    <t>C</t>
  </si>
  <si>
    <t>ANA</t>
  </si>
  <si>
    <t>PHI</t>
  </si>
  <si>
    <t>DAL</t>
  </si>
  <si>
    <t>R</t>
  </si>
  <si>
    <t>TOR</t>
  </si>
  <si>
    <t>EDM</t>
  </si>
  <si>
    <t>L</t>
  </si>
  <si>
    <t>WSH</t>
  </si>
  <si>
    <t>SJS</t>
  </si>
  <si>
    <t>CHI</t>
  </si>
  <si>
    <t>OTT</t>
  </si>
  <si>
    <t>D</t>
  </si>
  <si>
    <t>LAK</t>
  </si>
  <si>
    <t>COL</t>
  </si>
  <si>
    <t>Martin St. Louis</t>
  </si>
  <si>
    <t>TBL, NYR</t>
  </si>
  <si>
    <t>WPG</t>
  </si>
  <si>
    <t>NYI</t>
  </si>
  <si>
    <t>BOS</t>
  </si>
  <si>
    <t>BUF, NYI, MTL</t>
  </si>
  <si>
    <t>Jaromir Jagr</t>
  </si>
  <si>
    <t>NJD</t>
  </si>
  <si>
    <t>Player</t>
  </si>
  <si>
    <t>Team</t>
  </si>
  <si>
    <t>G</t>
  </si>
  <si>
    <t>A</t>
  </si>
  <si>
    <t>P</t>
  </si>
  <si>
    <t>TOI/G</t>
  </si>
  <si>
    <t>Sft/G</t>
  </si>
  <si>
    <t>CBJ</t>
  </si>
  <si>
    <t>STL</t>
  </si>
  <si>
    <t>CAR</t>
  </si>
  <si>
    <t>MTL</t>
  </si>
  <si>
    <t>MIN</t>
  </si>
  <si>
    <t>Paul Stastny</t>
  </si>
  <si>
    <t>T.J. Oshie</t>
  </si>
  <si>
    <t>TBL</t>
  </si>
  <si>
    <t>Mats Zuccarello</t>
  </si>
  <si>
    <t>NYR</t>
  </si>
  <si>
    <t>Valtteri Filppula</t>
  </si>
  <si>
    <t>Pos.</t>
  </si>
  <si>
    <t>Shots</t>
  </si>
  <si>
    <t>Shot %</t>
  </si>
  <si>
    <t>NSH</t>
  </si>
  <si>
    <t>Jiri Hudler</t>
  </si>
  <si>
    <t>CGY</t>
  </si>
  <si>
    <t>Brad Marchand</t>
  </si>
  <si>
    <t>PHX</t>
  </si>
  <si>
    <t>Craig Smith</t>
  </si>
  <si>
    <t>Scott Hartnell</t>
  </si>
  <si>
    <t>David Desharnais</t>
  </si>
  <si>
    <t>NYI, BUF, MIN</t>
  </si>
  <si>
    <t>Reilly Smith</t>
  </si>
  <si>
    <t>Mikkel Boedker</t>
  </si>
  <si>
    <t>NSH, DET</t>
  </si>
  <si>
    <t>Tyler Johnson</t>
  </si>
  <si>
    <t>VAN</t>
  </si>
  <si>
    <t>Joel Ward</t>
  </si>
  <si>
    <t>Nick Bonino</t>
  </si>
  <si>
    <t>Mike Fisher</t>
  </si>
  <si>
    <t>DET</t>
  </si>
  <si>
    <t>Travis Zajac</t>
  </si>
  <si>
    <t>Carl Soderberg</t>
  </si>
  <si>
    <t>Brandon Saad</t>
  </si>
  <si>
    <t>Mike Ribeiro</t>
  </si>
  <si>
    <t>Mike Cammalleri</t>
  </si>
  <si>
    <t>Antoine Vermette</t>
  </si>
  <si>
    <t>Mason Raymond</t>
  </si>
  <si>
    <t>Derick Brassard</t>
  </si>
  <si>
    <t>Cody Hodgson</t>
  </si>
  <si>
    <t>BUF</t>
  </si>
  <si>
    <t>Mark Streit</t>
  </si>
  <si>
    <t>Marcus Johansson</t>
  </si>
  <si>
    <t>Ryan Kesler</t>
  </si>
  <si>
    <t>Adam Henrique</t>
  </si>
  <si>
    <t>Tyler Ennis</t>
  </si>
  <si>
    <t>Olli Jokinen</t>
  </si>
  <si>
    <t>Mathieu Perreault</t>
  </si>
  <si>
    <t>Ales Hemsky</t>
  </si>
  <si>
    <t>EDM, OTT</t>
  </si>
  <si>
    <t>Andrew Cogliano</t>
  </si>
  <si>
    <t>Michael Frolik</t>
  </si>
  <si>
    <t>Jason Chimera</t>
  </si>
  <si>
    <t>Brayden Schenn</t>
  </si>
  <si>
    <t>Alex Killorn</t>
  </si>
  <si>
    <t>Matt Read</t>
  </si>
  <si>
    <t>Cam Atkinson</t>
  </si>
  <si>
    <t>Brian Gionta</t>
  </si>
  <si>
    <t>Martin Hanzal</t>
  </si>
  <si>
    <t>Artem Anisimov</t>
  </si>
  <si>
    <t>Andrew Shaw</t>
  </si>
  <si>
    <t>Tomas Tatar</t>
  </si>
  <si>
    <t>Mikael Backlund</t>
  </si>
  <si>
    <t>Nick Foligno</t>
  </si>
  <si>
    <t>Chris Higgins</t>
  </si>
  <si>
    <t>Matt Cullen</t>
  </si>
  <si>
    <t>Jamie McGinn</t>
  </si>
  <si>
    <t>Tommy Wingels</t>
  </si>
  <si>
    <t>Nick Bjugstad</t>
  </si>
  <si>
    <t>FLA</t>
  </si>
  <si>
    <t>Josh Bailey</t>
  </si>
  <si>
    <t>Chris Kreider</t>
  </si>
  <si>
    <t>Scottie Upshall</t>
  </si>
  <si>
    <t>Derek Roy</t>
  </si>
  <si>
    <t>Ryan Callahan</t>
  </si>
  <si>
    <t>NYR, TBL</t>
  </si>
  <si>
    <t>Benoit Pouliot</t>
  </si>
  <si>
    <t>Nino Niederreiter</t>
  </si>
  <si>
    <t>Kris Versteeg</t>
  </si>
  <si>
    <t>FLA, CHI</t>
  </si>
  <si>
    <t>Cody Eakin</t>
  </si>
  <si>
    <t>Dustin Penner</t>
  </si>
  <si>
    <t>ANA, WSH</t>
  </si>
  <si>
    <t>Alex Chiasson</t>
  </si>
  <si>
    <t>Mikhail Grabovski</t>
  </si>
  <si>
    <t>Michael Ryder</t>
  </si>
  <si>
    <t>R.J. Umberger</t>
  </si>
  <si>
    <t>Drew Stafford</t>
  </si>
  <si>
    <t>CGY, PIT</t>
  </si>
  <si>
    <t>Mark Letestu</t>
  </si>
  <si>
    <t>Carl Hagelin</t>
  </si>
  <si>
    <t>Matt Stajan</t>
  </si>
  <si>
    <t>Pierre-Alexandre Parenteau</t>
  </si>
  <si>
    <t>Colin Wilson</t>
  </si>
  <si>
    <t>Vladimir Sobotka</t>
  </si>
  <si>
    <t>Ryan Garbutt</t>
  </si>
  <si>
    <t>Patrik Berglund</t>
  </si>
  <si>
    <t>Nick Spaling</t>
  </si>
  <si>
    <t>John Mitchell</t>
  </si>
  <si>
    <t>Nathan Gerbe</t>
  </si>
  <si>
    <t>Kyle Palmieri</t>
  </si>
  <si>
    <t>Eric Fehr</t>
  </si>
  <si>
    <t>TJ Brodie</t>
  </si>
  <si>
    <t>Matthew Carle</t>
  </si>
  <si>
    <t>Jiri Tlusty</t>
  </si>
  <si>
    <t>Dwight King</t>
  </si>
  <si>
    <t>Charlie Coyle</t>
  </si>
  <si>
    <t>CBJ, LAK</t>
  </si>
  <si>
    <t>Rich Peverley</t>
  </si>
  <si>
    <t>Hampus Lindholm</t>
  </si>
  <si>
    <t>Daniel Winnik</t>
  </si>
  <si>
    <t>Erik Cole</t>
  </si>
  <si>
    <t>Sean Bergenheim</t>
  </si>
  <si>
    <t>Boone Jenner</t>
  </si>
  <si>
    <t>Antoine Roussel</t>
  </si>
  <si>
    <t>Zack Kassian</t>
  </si>
  <si>
    <t>Tyler Toffoli</t>
  </si>
  <si>
    <t>Saku Koivu</t>
  </si>
  <si>
    <t>Patrick Maroon</t>
  </si>
  <si>
    <t>Kris Russell</t>
  </si>
  <si>
    <t>Eric Gelinas</t>
  </si>
  <si>
    <t>Martin Erat</t>
  </si>
  <si>
    <t>WSH, PHX</t>
  </si>
  <si>
    <t>Dany Heatley</t>
  </si>
  <si>
    <t>Matt Cooke</t>
  </si>
  <si>
    <t>Joe Colborne</t>
  </si>
  <si>
    <t>Justin Abdelkader</t>
  </si>
  <si>
    <t>Mike Santorelli</t>
  </si>
  <si>
    <t>Jonathan Huberdeau</t>
  </si>
  <si>
    <t>Marcus Kruger</t>
  </si>
  <si>
    <t>Andre Benoit</t>
  </si>
  <si>
    <t>Andrew MacDonald</t>
  </si>
  <si>
    <t>NYI, PHI</t>
  </si>
  <si>
    <t>Tom Gilbert</t>
  </si>
  <si>
    <t>Dustin Brown</t>
  </si>
  <si>
    <t>Devin Setoguchi</t>
  </si>
  <si>
    <t>Maxime Talbot</t>
  </si>
  <si>
    <t>PHI, COL</t>
  </si>
  <si>
    <t>Jarret Stoll</t>
  </si>
  <si>
    <t>Ryan Ellis</t>
  </si>
  <si>
    <t>Morgan Rielly</t>
  </si>
  <si>
    <t>STL, BUF</t>
  </si>
  <si>
    <t>Brock Nelson</t>
  </si>
  <si>
    <t>Ben Smith</t>
  </si>
  <si>
    <t>Dainius Zubrus</t>
  </si>
  <si>
    <t>Brandon Sutter</t>
  </si>
  <si>
    <t>Lars Eller</t>
  </si>
  <si>
    <t>Michael Grabner</t>
  </si>
  <si>
    <t>Gabriel Bourque</t>
  </si>
  <si>
    <t>Cory Conacher</t>
  </si>
  <si>
    <t>OTT, BUF</t>
  </si>
  <si>
    <t>Ryane Clowe</t>
  </si>
  <si>
    <t>Jared Spurgeon</t>
  </si>
  <si>
    <t>Niklas Hjalmarsson</t>
  </si>
  <si>
    <t>Fedor Tyutin</t>
  </si>
  <si>
    <t>Daniel Briere</t>
  </si>
  <si>
    <t>Brenden Morrow</t>
  </si>
  <si>
    <t>Brandon Pirri</t>
  </si>
  <si>
    <t>CHI, FLA</t>
  </si>
  <si>
    <t>Marcel Goc</t>
  </si>
  <si>
    <t>FLA, PIT</t>
  </si>
  <si>
    <t>Damien Brunner</t>
  </si>
  <si>
    <t>Nick Holden</t>
  </si>
  <si>
    <t>Trevor Daley</t>
  </si>
  <si>
    <t>Lauri Korpikoski</t>
  </si>
  <si>
    <t>Curtis Glencross</t>
  </si>
  <si>
    <t>Matt Nieto</t>
  </si>
  <si>
    <t>Riley Nash</t>
  </si>
  <si>
    <t>Matt Calvert</t>
  </si>
  <si>
    <t>Matt Beleskey</t>
  </si>
  <si>
    <t>Riley Sheahan</t>
  </si>
  <si>
    <t>Kyle Brodziak</t>
  </si>
  <si>
    <t>Tuomo Ruutu</t>
  </si>
  <si>
    <t>CAR, NJD</t>
  </si>
  <si>
    <t>Aleksander Barkov</t>
  </si>
  <si>
    <t>Dan Girardi</t>
  </si>
  <si>
    <t>Marc-Edouard Vlasic</t>
  </si>
  <si>
    <t>Jake Muzzin</t>
  </si>
  <si>
    <t>Kevin Bieksa</t>
  </si>
  <si>
    <t>Steve Downie</t>
  </si>
  <si>
    <t>COL, PHI</t>
  </si>
  <si>
    <t>FLA, VAN</t>
  </si>
  <si>
    <t>Brad Richardson</t>
  </si>
  <si>
    <t>Ryan Smyth</t>
  </si>
  <si>
    <t>Jakob Silfverberg</t>
  </si>
  <si>
    <t>Steve Ott</t>
  </si>
  <si>
    <t>BUF, STL</t>
  </si>
  <si>
    <t>Marc Methot</t>
  </si>
  <si>
    <t>Vernon Fiddler</t>
  </si>
  <si>
    <t>Johnny Boychuk</t>
  </si>
  <si>
    <t>Danny DeKeyser</t>
  </si>
  <si>
    <t>Patrick Wiercioch</t>
  </si>
  <si>
    <t>Zack Smith</t>
  </si>
  <si>
    <t>Marty Havlat</t>
  </si>
  <si>
    <t>Alec Martinez</t>
  </si>
  <si>
    <t>Tyler Myers</t>
  </si>
  <si>
    <t>Michael Raffl</t>
  </si>
  <si>
    <t>David Moss</t>
  </si>
  <si>
    <t>Patrick Dwyer</t>
  </si>
  <si>
    <t>Zemgus Girgensons</t>
  </si>
  <si>
    <t>Andrej Meszaros</t>
  </si>
  <si>
    <t>PHI, BOS</t>
  </si>
  <si>
    <t>Andrei Loktionov</t>
  </si>
  <si>
    <t>NJD, CAR</t>
  </si>
  <si>
    <t>Dan Hamhuis</t>
  </si>
  <si>
    <t>Thomas Hickey</t>
  </si>
  <si>
    <t>Radko Gudas</t>
  </si>
  <si>
    <t>Eric Nystrom</t>
  </si>
  <si>
    <t>Justin Fontaine</t>
  </si>
  <si>
    <t>Paul Gaustad</t>
  </si>
  <si>
    <t>Michael Stone</t>
  </si>
  <si>
    <t>Boyd Gordon</t>
  </si>
  <si>
    <t>Paul Byron</t>
  </si>
  <si>
    <t>Sami Vatanen</t>
  </si>
  <si>
    <t>Darren Helm</t>
  </si>
  <si>
    <t>Jannik Hansen</t>
  </si>
  <si>
    <t>Rob Klinkhammer</t>
  </si>
  <si>
    <t>Nikolai Kulemin</t>
  </si>
  <si>
    <t>Shawn Horcoff</t>
  </si>
  <si>
    <t>Pascal Dupuis</t>
  </si>
  <si>
    <t>Kyle Chipchura</t>
  </si>
  <si>
    <t>James Sheppard</t>
  </si>
  <si>
    <t>Jordie Benn</t>
  </si>
  <si>
    <t>Cal Clutterbuck</t>
  </si>
  <si>
    <t>David Booth</t>
  </si>
  <si>
    <t>Jonas Brodin</t>
  </si>
  <si>
    <t>Dmitry Kulikov</t>
  </si>
  <si>
    <t>Marcus Foligno</t>
  </si>
  <si>
    <t>Brendan Smith</t>
  </si>
  <si>
    <t>Nathan Horton</t>
  </si>
  <si>
    <t>J.T. Brown</t>
  </si>
  <si>
    <t>Matt Irwin</t>
  </si>
  <si>
    <t>Jakub Kindl</t>
  </si>
  <si>
    <t>Jimmy Hayes</t>
  </si>
  <si>
    <t>Chris Kelly</t>
  </si>
  <si>
    <t>Derek MacKenzie</t>
  </si>
  <si>
    <t>Daniel Paille</t>
  </si>
  <si>
    <t>Nikita Kucherov</t>
  </si>
  <si>
    <t>Jesse Winchester</t>
  </si>
  <si>
    <t>Viktor Stalberg</t>
  </si>
  <si>
    <t>Colin McDonald</t>
  </si>
  <si>
    <t>Brian Boyle</t>
  </si>
  <si>
    <t>Dominic Moore</t>
  </si>
  <si>
    <t>Ben Lovejoy</t>
  </si>
  <si>
    <t>Mark Arcobello</t>
  </si>
  <si>
    <t>Travis Hamonic</t>
  </si>
  <si>
    <t>Andrew Ference</t>
  </si>
  <si>
    <t>Karl Alzner</t>
  </si>
  <si>
    <t>Matt Bartkowski</t>
  </si>
  <si>
    <t>David Jones</t>
  </si>
  <si>
    <t>Joakim Andersson</t>
  </si>
  <si>
    <t>Jeff Petry</t>
  </si>
  <si>
    <t>Jan Hejda</t>
  </si>
  <si>
    <t>Brenden Dillon</t>
  </si>
  <si>
    <t>Jamie McBain</t>
  </si>
  <si>
    <t>Christopher Tanev</t>
  </si>
  <si>
    <t>Colin Greening</t>
  </si>
  <si>
    <t>Braydon Coburn</t>
  </si>
  <si>
    <t>Derek Morris</t>
  </si>
  <si>
    <t>Brian Gibbons</t>
  </si>
  <si>
    <t>Justin Braun</t>
  </si>
  <si>
    <t>Eric Brewer</t>
  </si>
  <si>
    <t>TJ Galiardi</t>
  </si>
  <si>
    <t>Tyler Kennedy</t>
  </si>
  <si>
    <t>Carl Gunnarsson</t>
  </si>
  <si>
    <t>Marco Scandella</t>
  </si>
  <si>
    <t>Alexei Emelin</t>
  </si>
  <si>
    <t>Andrew Desjardins</t>
  </si>
  <si>
    <t>Nate Thompson</t>
  </si>
  <si>
    <t>Rene Bourque</t>
  </si>
  <si>
    <t>Todd Bertuzzi</t>
  </si>
  <si>
    <t>Casey Cizikas</t>
  </si>
  <si>
    <t>Erik Condra</t>
  </si>
  <si>
    <t>Dale Weise</t>
  </si>
  <si>
    <t>VAN, MTL</t>
  </si>
  <si>
    <t>Blake Comeau</t>
  </si>
  <si>
    <t>Michal Handzus</t>
  </si>
  <si>
    <t>Johnny Oduya</t>
  </si>
  <si>
    <t>NYR, NSH</t>
  </si>
  <si>
    <t>Calvin de Haan</t>
  </si>
  <si>
    <t>Chris Butler</t>
  </si>
  <si>
    <t>Matt Donovan</t>
  </si>
  <si>
    <t>Ryan Stanton</t>
  </si>
  <si>
    <t>Bryan Bickell</t>
  </si>
  <si>
    <t>Maxim Lapierre</t>
  </si>
  <si>
    <t>Brooks Laich</t>
  </si>
  <si>
    <t>Tomas Jurco</t>
  </si>
  <si>
    <t>Drew Miller</t>
  </si>
  <si>
    <t>Jared Cowen</t>
  </si>
  <si>
    <t>Erik Haula</t>
  </si>
  <si>
    <t>David Savard</t>
  </si>
  <si>
    <t>Lance Bouma</t>
  </si>
  <si>
    <t>Alexandre Burrows</t>
  </si>
  <si>
    <t>Ryan Malone</t>
  </si>
  <si>
    <t>Ron Hainsey</t>
  </si>
  <si>
    <t>John Moore</t>
  </si>
  <si>
    <t>Jay Harrison</t>
  </si>
  <si>
    <t>Barret Jackman</t>
  </si>
  <si>
    <t>Paul Martin</t>
  </si>
  <si>
    <t>Raphael Diaz</t>
  </si>
  <si>
    <t>MTL, VAN, NYR</t>
  </si>
  <si>
    <t>Nikita Nikitin</t>
  </si>
  <si>
    <t>Chris Phillips</t>
  </si>
  <si>
    <t>Ville Leino</t>
  </si>
  <si>
    <t>Anders Lee</t>
  </si>
  <si>
    <t>Matt Martin</t>
  </si>
  <si>
    <t>Chris Neil</t>
  </si>
  <si>
    <t>Brandon Bollig</t>
  </si>
  <si>
    <t>Michael Bournival</t>
  </si>
  <si>
    <t>Paul Ranger</t>
  </si>
  <si>
    <t>Robyn Regehr</t>
  </si>
  <si>
    <t>Marc Staal</t>
  </si>
  <si>
    <t>Nicklas Grossmann</t>
  </si>
  <si>
    <t>Josh Gorges</t>
  </si>
  <si>
    <t>Joe Vitale</t>
  </si>
  <si>
    <t>Manny Malhotra</t>
  </si>
  <si>
    <t>Brian Flynn</t>
  </si>
  <si>
    <t>Brandon Prust</t>
  </si>
  <si>
    <t>Cody McLeod</t>
  </si>
  <si>
    <t>Kyle Quincey</t>
  </si>
  <si>
    <t>Roman Polak</t>
  </si>
  <si>
    <t>Tanner Glass</t>
  </si>
  <si>
    <t>Richard Panik</t>
  </si>
  <si>
    <t>Brooks Orpik</t>
  </si>
  <si>
    <t>Mark Stuart</t>
  </si>
  <si>
    <t>Anton Stralman</t>
  </si>
  <si>
    <t>Mike Weaver</t>
  </si>
  <si>
    <t>FLA, MTL</t>
  </si>
  <si>
    <t>Colton Sceviour</t>
  </si>
  <si>
    <t>Dave Bolland</t>
  </si>
  <si>
    <t>Deryk Engelland</t>
  </si>
  <si>
    <t>Magnus Paajarvi</t>
  </si>
  <si>
    <t>Matt D'Agostini</t>
  </si>
  <si>
    <t>PIT, BUF</t>
  </si>
  <si>
    <t>Jeff Halpern</t>
  </si>
  <si>
    <t>Luke Schenn</t>
  </si>
  <si>
    <t>Tomas Kopecky</t>
  </si>
  <si>
    <t>Drayson Bowman</t>
  </si>
  <si>
    <t>Scott Hannan</t>
  </si>
  <si>
    <t>Steve Bernier</t>
  </si>
  <si>
    <t>Dylan Olsen</t>
  </si>
  <si>
    <t>Philip Larsen</t>
  </si>
  <si>
    <t>Travis Moen</t>
  </si>
  <si>
    <t>Grant Clitsome</t>
  </si>
  <si>
    <t>Scott Gomez</t>
  </si>
  <si>
    <t>Willie Mitchell</t>
  </si>
  <si>
    <t>Emerson Etem</t>
  </si>
  <si>
    <t>Trevor Lewis</t>
  </si>
  <si>
    <t>Patrick Bordeleau</t>
  </si>
  <si>
    <t>Peter Holland</t>
  </si>
  <si>
    <t>ANA, TOR</t>
  </si>
  <si>
    <t>Craig Adams</t>
  </si>
  <si>
    <t>Jeremy Morin</t>
  </si>
  <si>
    <t>Mark Fayne</t>
  </si>
  <si>
    <t>Stephen Gionta</t>
  </si>
  <si>
    <t>Peter Regin</t>
  </si>
  <si>
    <t>NYI, CHI</t>
  </si>
  <si>
    <t>Michael Kostka</t>
  </si>
  <si>
    <t>CHI, TBL</t>
  </si>
  <si>
    <t>Alex Tanguay</t>
  </si>
  <si>
    <t>Brad Stuart</t>
  </si>
  <si>
    <t>Dmitry Orlov</t>
  </si>
  <si>
    <t>Ian Cole</t>
  </si>
  <si>
    <t>Jon Merrill</t>
  </si>
  <si>
    <t>Eric Gryba</t>
  </si>
  <si>
    <t>Chris Thorburn</t>
  </si>
  <si>
    <t>Corey Tropp</t>
  </si>
  <si>
    <t>BUF, CBJ</t>
  </si>
  <si>
    <t>Jonathan Ericsson</t>
  </si>
  <si>
    <t>Ryan Spooner</t>
  </si>
  <si>
    <t>Ryan Carter</t>
  </si>
  <si>
    <t>Yannick Weber</t>
  </si>
  <si>
    <t>Jordan Nolan</t>
  </si>
  <si>
    <t>Stephane Robidas</t>
  </si>
  <si>
    <t>DAL, ANA</t>
  </si>
  <si>
    <t>Mark Barberio</t>
  </si>
  <si>
    <t>Matt Halischuk</t>
  </si>
  <si>
    <t>Jay McClement</t>
  </si>
  <si>
    <t>B.J. Crombeen</t>
  </si>
  <si>
    <t>Joe Corvo</t>
  </si>
  <si>
    <t>Troy Bodie</t>
  </si>
  <si>
    <t>Zbynek Michalek</t>
  </si>
  <si>
    <t>Torrey Mitchell</t>
  </si>
  <si>
    <t>MIN, BUF</t>
  </si>
  <si>
    <t>Erik Gustafsson</t>
  </si>
  <si>
    <t>Steve Oleksy</t>
  </si>
  <si>
    <t>Devante Smith-Pelly</t>
  </si>
  <si>
    <t>Cory Sarich</t>
  </si>
  <si>
    <t>Dennis Seidenberg</t>
  </si>
  <si>
    <t>Bryan Allen</t>
  </si>
  <si>
    <t>Robert Bortuzzo</t>
  </si>
  <si>
    <t>Tom Sestito</t>
  </si>
  <si>
    <t>Jayson Megna</t>
  </si>
  <si>
    <t>Adam Hall</t>
  </si>
  <si>
    <t>Jay Beagle</t>
  </si>
  <si>
    <t>Radek Dvorak</t>
  </si>
  <si>
    <t>Pierre-Marc Bouchard</t>
  </si>
  <si>
    <t>Trevor Smith</t>
  </si>
  <si>
    <t>Erik Gudbranson</t>
  </si>
  <si>
    <t>Brian Strait</t>
  </si>
  <si>
    <t>Kevin Klein</t>
  </si>
  <si>
    <t>NSH, NYR</t>
  </si>
  <si>
    <t>John-Michael Liles</t>
  </si>
  <si>
    <t>TOR, CAR</t>
  </si>
  <si>
    <t>Keith Ballard</t>
  </si>
  <si>
    <t>Calle Jarnkrok</t>
  </si>
  <si>
    <t>Mike Weber</t>
  </si>
  <si>
    <t>Nate Guenin</t>
  </si>
  <si>
    <t>Mattias Ekholm</t>
  </si>
  <si>
    <t>David Schlemko</t>
  </si>
  <si>
    <t>Shawn Thornton</t>
  </si>
  <si>
    <t>Vincent Trocheck</t>
  </si>
  <si>
    <t>Daniel Cleary</t>
  </si>
  <si>
    <t>Derek Dorsett</t>
  </si>
  <si>
    <t>Brian McGrattan</t>
  </si>
  <si>
    <t>Mark Stone</t>
  </si>
  <si>
    <t>Kyle Clifford</t>
  </si>
  <si>
    <t>Ladislav Smid</t>
  </si>
  <si>
    <t>EDM, CGY</t>
  </si>
  <si>
    <t>Henrik Tallinder</t>
  </si>
  <si>
    <t>Brett Bellemore</t>
  </si>
  <si>
    <t>Nate Prosser</t>
  </si>
  <si>
    <t>Ryan Reaves</t>
  </si>
  <si>
    <t>Tim Kennedy</t>
  </si>
  <si>
    <t>Paul Bissonnette</t>
  </si>
  <si>
    <t>Michal Rozsival</t>
  </si>
  <si>
    <t>Andrej Sustr</t>
  </si>
  <si>
    <t>Kevin Connauton</t>
  </si>
  <si>
    <t>Connor Murphy</t>
  </si>
  <si>
    <t>Anton Volchenkov</t>
  </si>
  <si>
    <t>Matt Hendricks</t>
  </si>
  <si>
    <t>NSH, EDM</t>
  </si>
  <si>
    <t>Drew Shore</t>
  </si>
  <si>
    <t>Zac Dalpe</t>
  </si>
  <si>
    <t>Kevin Westgarth</t>
  </si>
  <si>
    <t>CAR, CGY</t>
  </si>
  <si>
    <t>Rich Clune</t>
  </si>
  <si>
    <t>Tom Pyatt</t>
  </si>
  <si>
    <t>Beau Bennett</t>
  </si>
  <si>
    <t>Eric O'Dell</t>
  </si>
  <si>
    <t>Tanner Pearson</t>
  </si>
  <si>
    <t>Sheldon Brookbank</t>
  </si>
  <si>
    <t>Matt Frattin</t>
  </si>
  <si>
    <t>LAK, CBJ</t>
  </si>
  <si>
    <t>Cody McCormick</t>
  </si>
  <si>
    <t>BUF, MIN</t>
  </si>
  <si>
    <t>Reid Boucher</t>
  </si>
  <si>
    <t>Anton Belov</t>
  </si>
  <si>
    <t>Mark Pysyk</t>
  </si>
  <si>
    <t>Marc-Andre Cliche</t>
  </si>
  <si>
    <t>Luke Glendening</t>
  </si>
  <si>
    <t>Matt Ellis</t>
  </si>
  <si>
    <t>Quinton Howden</t>
  </si>
  <si>
    <t>Eric Tangradi</t>
  </si>
  <si>
    <t>J.T. Miller</t>
  </si>
  <si>
    <t>Mike Hoffman</t>
  </si>
  <si>
    <t>Jordan Schroeder</t>
  </si>
  <si>
    <t>Nicklas Jensen</t>
  </si>
  <si>
    <t>Francis Bouillon</t>
  </si>
  <si>
    <t>Dalton Prout</t>
  </si>
  <si>
    <t>Keaton Ellerby</t>
  </si>
  <si>
    <t>Matt Greene</t>
  </si>
  <si>
    <t>Nate Schmidt</t>
  </si>
  <si>
    <t>Ryan Jones</t>
  </si>
  <si>
    <t>Ryan White</t>
  </si>
  <si>
    <t>Brandon McMillan</t>
  </si>
  <si>
    <t>Brian Lashoff</t>
  </si>
  <si>
    <t>Tim Gleason</t>
  </si>
  <si>
    <t>CAR, TOR</t>
  </si>
  <si>
    <t>Kevan Miller</t>
  </si>
  <si>
    <t>Victor Bartley</t>
  </si>
  <si>
    <t>Connor Carrick</t>
  </si>
  <si>
    <t>Luca Sbisa</t>
  </si>
  <si>
    <t>Adam McQuaid</t>
  </si>
  <si>
    <t>Jordan Leopold</t>
  </si>
  <si>
    <t>Adam Pardy</t>
  </si>
  <si>
    <t>Martin Marincin</t>
  </si>
  <si>
    <t>Ryan Wilson</t>
  </si>
  <si>
    <t>Taylor Pyatt</t>
  </si>
  <si>
    <t>NYR, PIT</t>
  </si>
  <si>
    <t>Daniel Carcillo</t>
  </si>
  <si>
    <t>LAK, NYR</t>
  </si>
  <si>
    <t>Jason Zucker</t>
  </si>
  <si>
    <t>Tim Jackman</t>
  </si>
  <si>
    <t>CGY, ANA</t>
  </si>
  <si>
    <t>Chris Conner</t>
  </si>
  <si>
    <t>Tye McGinn</t>
  </si>
  <si>
    <t>Jesse Joensuu</t>
  </si>
  <si>
    <t>Bracken Kearns</t>
  </si>
  <si>
    <t>Will Acton</t>
  </si>
  <si>
    <t>Brad Malone</t>
  </si>
  <si>
    <t>Raffi Torres</t>
  </si>
  <si>
    <t>Mike Brown</t>
  </si>
  <si>
    <t>EDM, SJS</t>
  </si>
  <si>
    <t>Patrick Eaves</t>
  </si>
  <si>
    <t>DET, NSH</t>
  </si>
  <si>
    <t>Anthony Peluso</t>
  </si>
  <si>
    <t>Clayton Stoner</t>
  </si>
  <si>
    <t>Ed Jovanovski</t>
  </si>
  <si>
    <t>Mark Fistric</t>
  </si>
  <si>
    <t>Filip Forsberg</t>
  </si>
  <si>
    <t>Nick Schultz</t>
  </si>
  <si>
    <t>EDM, CBJ</t>
  </si>
  <si>
    <t>Simon Despres</t>
  </si>
  <si>
    <t>Corey Potter</t>
  </si>
  <si>
    <t>EDM, BOS</t>
  </si>
  <si>
    <t>Linden Vey</t>
  </si>
  <si>
    <t>Jack Skille</t>
  </si>
  <si>
    <t>Stephane Da Costa</t>
  </si>
  <si>
    <t>Zac Rinaldo</t>
  </si>
  <si>
    <t>Luke Gazdic</t>
  </si>
  <si>
    <t>Stephen Weiss</t>
  </si>
  <si>
    <t>Dustin Jeffrey</t>
  </si>
  <si>
    <t>PIT, DAL</t>
  </si>
  <si>
    <t>Eric Boulton</t>
  </si>
  <si>
    <t>Bryce Salvador</t>
  </si>
  <si>
    <t>John Erskine</t>
  </si>
  <si>
    <t>Rostislav Klesla</t>
  </si>
  <si>
    <t>Carlo Colaiacovo</t>
  </si>
  <si>
    <t>Colton Sissons</t>
  </si>
  <si>
    <t>Michael Latta</t>
  </si>
  <si>
    <t>Zach Boychuk</t>
  </si>
  <si>
    <t>Rob Scuderi</t>
  </si>
  <si>
    <t>Peter Harrold</t>
  </si>
  <si>
    <t>Johan Larsson</t>
  </si>
  <si>
    <t>Mike Komisarek</t>
  </si>
  <si>
    <t>Krys Barch</t>
  </si>
  <si>
    <t>Rickard Rakell</t>
  </si>
  <si>
    <t>Jean-Philippe Cote</t>
  </si>
  <si>
    <t>Tyler Wotherspoon</t>
  </si>
  <si>
    <t>Stephane Veilleux</t>
  </si>
  <si>
    <t>Jordan Szwarz</t>
  </si>
  <si>
    <t>Cam Janssen</t>
  </si>
  <si>
    <t>Chris Summers</t>
  </si>
  <si>
    <t>Casey Wellman</t>
  </si>
  <si>
    <t>Markus Granlund</t>
  </si>
  <si>
    <t>Zenon Konopka</t>
  </si>
  <si>
    <t>Jordan Caron</t>
  </si>
  <si>
    <t>Paul Postma</t>
  </si>
  <si>
    <t>Aaron Ness</t>
  </si>
  <si>
    <t>Jacob Josefson</t>
  </si>
  <si>
    <t>Mikael Samuelsson</t>
  </si>
  <si>
    <t>Joakim Nordstrom</t>
  </si>
  <si>
    <t>Jerry D'Amigo</t>
  </si>
  <si>
    <t>Zach Redmond</t>
  </si>
  <si>
    <t>Darren Archibald</t>
  </si>
  <si>
    <t>Matt Carkner</t>
  </si>
  <si>
    <t>Shane O'Brien</t>
  </si>
  <si>
    <t>Radek Martinek</t>
  </si>
  <si>
    <t>Carter Ashton</t>
  </si>
  <si>
    <t>Tim Sestito</t>
  </si>
  <si>
    <t>Patrick Wey</t>
  </si>
  <si>
    <t>Chad Billins</t>
  </si>
  <si>
    <t>Patrice Cormier</t>
  </si>
  <si>
    <t>Chuck Kobasew</t>
  </si>
  <si>
    <t>Aaron Volpatti</t>
  </si>
  <si>
    <t>Jay Rosehill</t>
  </si>
  <si>
    <t>Blair Jones</t>
  </si>
  <si>
    <t>Matt Fraser</t>
  </si>
  <si>
    <t>Harry Zolnierczyk</t>
  </si>
  <si>
    <t>Taylor Fedun</t>
  </si>
  <si>
    <t>Alex Grant</t>
  </si>
  <si>
    <t>Mark Fraser</t>
  </si>
  <si>
    <t>TOR, EDM</t>
  </si>
  <si>
    <t>John McCarthy</t>
  </si>
  <si>
    <t>2013-2014 Ranked Names</t>
  </si>
  <si>
    <t>Player SOG Above Average</t>
  </si>
  <si>
    <t>Player PPP Above Average</t>
  </si>
  <si>
    <t>Player Assists Above Average</t>
  </si>
  <si>
    <t>Player Goals Above 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</si>
</sst>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"/>
    <numFmt numFmtId="165" formatCode="[h]:mm"/>
  </numFmts>
  <fonts count="211">
    <font>
      <sz val="10"/>
      <color rgb="FF000000"/>
      <name val="Arial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7F7F7F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b/>
      <u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theme="0" tint="-0.499984740745262"/>
      <name val="Arial"/>
      <family val="2"/>
    </font>
    <font>
      <b/>
      <sz val="12"/>
      <color theme="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rgb="FF444444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  <font>
      <b/>
      <sz val="10"/>
      <color rgb="FF0070C0"/>
      <name val="Arial"/>
      <family val="2"/>
    </font>
    <font>
      <u/>
      <sz val="10"/>
      <color theme="10"/>
      <name val="Arial"/>
      <family val="2"/>
    </font>
    <font>
      <sz val="12"/>
      <color rgb="FF000000"/>
      <name val="Arial"/>
      <family val="2"/>
    </font>
    <font>
      <sz val="10"/>
      <name val="Inherit"/>
    </font>
    <font>
      <b/>
      <sz val="12"/>
      <name val="Arial"/>
      <family val="2"/>
    </font>
    <font>
      <b/>
      <sz val="12"/>
      <color theme="0" tint="-0.34998626667073579"/>
      <name val="Arial"/>
      <family val="2"/>
    </font>
  </fonts>
  <fills count="168">
    <fill>
      <patternFill patternType="none"/>
    </fill>
    <fill>
      <patternFill patternType="gray125"/>
    </fill>
    <fill>
      <patternFill patternType="solid">
        <fgColor rgb="FF00FFFF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lightTrellis">
        <bgColor theme="0" tint="-0.14996795556505021"/>
      </patternFill>
    </fill>
    <fill>
      <patternFill patternType="lightTrellis">
        <bgColor theme="1"/>
      </patternFill>
    </fill>
  </fills>
  <borders count="1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uble">
        <color indexed="64"/>
      </right>
      <top/>
      <bottom style="dotted">
        <color indexed="64"/>
      </bottom>
      <diagonal/>
    </border>
    <border>
      <left style="dotted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uble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uble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/>
      <bottom/>
      <diagonal/>
    </border>
    <border>
      <left style="dotted">
        <color indexed="64"/>
      </left>
      <right style="double">
        <color indexed="64"/>
      </right>
      <top/>
      <bottom style="medium">
        <color indexed="64"/>
      </bottom>
      <diagonal/>
    </border>
    <border>
      <left style="dotted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06" fillId="0" borderId="0" applyNumberFormat="0" applyFill="0" applyBorder="0" applyAlignment="0" applyProtection="0"/>
  </cellStyleXfs>
  <cellXfs count="1117">
    <xf numFmtId="0" fontId="0" fillId="0" borderId="0" xfId="0" applyAlignment="1">
      <alignment wrapText="1"/>
    </xf>
    <xf numFmtId="3" fontId="13" fillId="10" borderId="3" xfId="0" applyNumberFormat="1" applyFont="1" applyFill="1" applyBorder="1" applyAlignment="1">
      <alignment horizontal="center" vertical="center" wrapText="1"/>
    </xf>
    <xf numFmtId="0" fontId="14" fillId="11" borderId="4" xfId="0" applyFont="1" applyFill="1" applyBorder="1" applyAlignment="1">
      <alignment horizontal="center" vertical="center" wrapText="1"/>
    </xf>
    <xf numFmtId="4" fontId="18" fillId="15" borderId="6" xfId="0" applyNumberFormat="1" applyFont="1" applyFill="1" applyBorder="1" applyAlignment="1">
      <alignment horizontal="center" vertical="center" wrapText="1"/>
    </xf>
    <xf numFmtId="3" fontId="21" fillId="18" borderId="7" xfId="0" applyNumberFormat="1" applyFont="1" applyFill="1" applyBorder="1" applyAlignment="1">
      <alignment horizontal="center" vertical="center" wrapText="1"/>
    </xf>
    <xf numFmtId="4" fontId="28" fillId="24" borderId="10" xfId="0" applyNumberFormat="1" applyFont="1" applyFill="1" applyBorder="1" applyAlignment="1">
      <alignment horizontal="center" vertical="center" wrapText="1"/>
    </xf>
    <xf numFmtId="4" fontId="40" fillId="33" borderId="11" xfId="0" applyNumberFormat="1" applyFont="1" applyFill="1" applyBorder="1" applyAlignment="1">
      <alignment horizontal="center" vertical="center" wrapText="1"/>
    </xf>
    <xf numFmtId="0" fontId="44" fillId="0" borderId="12" xfId="0" applyFont="1" applyBorder="1" applyAlignment="1">
      <alignment horizontal="center" vertical="center" wrapText="1"/>
    </xf>
    <xf numFmtId="4" fontId="67" fillId="57" borderId="18" xfId="0" applyNumberFormat="1" applyFont="1" applyFill="1" applyBorder="1" applyAlignment="1">
      <alignment horizontal="center" vertical="center" wrapText="1"/>
    </xf>
    <xf numFmtId="4" fontId="68" fillId="0" borderId="19" xfId="0" applyNumberFormat="1" applyFont="1" applyBorder="1" applyAlignment="1">
      <alignment horizontal="center" vertical="center" wrapText="1"/>
    </xf>
    <xf numFmtId="4" fontId="70" fillId="59" borderId="20" xfId="0" applyNumberFormat="1" applyFont="1" applyFill="1" applyBorder="1" applyAlignment="1">
      <alignment horizontal="center" vertical="center" wrapText="1"/>
    </xf>
    <xf numFmtId="164" fontId="81" fillId="67" borderId="25" xfId="0" applyNumberFormat="1" applyFont="1" applyFill="1" applyBorder="1" applyAlignment="1">
      <alignment horizontal="center" vertical="center" wrapText="1"/>
    </xf>
    <xf numFmtId="0" fontId="95" fillId="0" borderId="0" xfId="0" applyFont="1" applyAlignment="1">
      <alignment horizontal="center" vertical="center" wrapText="1"/>
    </xf>
    <xf numFmtId="0" fontId="139" fillId="116" borderId="0" xfId="0" applyFont="1" applyFill="1" applyAlignment="1">
      <alignment horizontal="center" vertical="center" wrapText="1"/>
    </xf>
    <xf numFmtId="0" fontId="161" fillId="0" borderId="0" xfId="0" applyFont="1" applyAlignment="1">
      <alignment wrapText="1"/>
    </xf>
    <xf numFmtId="2" fontId="170" fillId="0" borderId="45" xfId="0" applyNumberFormat="1" applyFont="1" applyBorder="1" applyAlignment="1">
      <alignment horizontal="center" vertical="center" wrapText="1"/>
    </xf>
    <xf numFmtId="3" fontId="186" fillId="156" borderId="49" xfId="0" applyNumberFormat="1" applyFont="1" applyFill="1" applyBorder="1" applyAlignment="1">
      <alignment horizontal="center" vertical="center" wrapText="1"/>
    </xf>
    <xf numFmtId="4" fontId="187" fillId="157" borderId="50" xfId="0" applyNumberFormat="1" applyFont="1" applyFill="1" applyBorder="1" applyAlignment="1">
      <alignment horizontal="center" vertical="center" wrapText="1"/>
    </xf>
    <xf numFmtId="4" fontId="191" fillId="159" borderId="53" xfId="0" applyNumberFormat="1" applyFont="1" applyFill="1" applyBorder="1" applyAlignment="1">
      <alignment horizontal="center" vertical="center" wrapText="1"/>
    </xf>
    <xf numFmtId="4" fontId="192" fillId="160" borderId="54" xfId="0" applyNumberFormat="1" applyFont="1" applyFill="1" applyBorder="1" applyAlignment="1">
      <alignment horizontal="center" vertical="center" wrapText="1"/>
    </xf>
    <xf numFmtId="164" fontId="193" fillId="161" borderId="55" xfId="0" applyNumberFormat="1" applyFont="1" applyFill="1" applyBorder="1" applyAlignment="1">
      <alignment horizontal="center" vertical="center" wrapText="1"/>
    </xf>
    <xf numFmtId="0" fontId="95" fillId="164" borderId="0" xfId="0" applyFont="1" applyFill="1" applyAlignment="1">
      <alignment horizontal="center" vertical="center" wrapText="1"/>
    </xf>
    <xf numFmtId="1" fontId="158" fillId="0" borderId="17" xfId="0" applyNumberFormat="1" applyFont="1" applyBorder="1" applyAlignment="1">
      <alignment horizontal="center" vertical="center" wrapText="1"/>
    </xf>
    <xf numFmtId="1" fontId="0" fillId="0" borderId="48" xfId="0" applyNumberFormat="1" applyFont="1" applyBorder="1" applyAlignment="1">
      <alignment horizontal="center" vertical="center" wrapText="1"/>
    </xf>
    <xf numFmtId="1" fontId="88" fillId="0" borderId="17" xfId="0" applyNumberFormat="1" applyFont="1" applyBorder="1" applyAlignment="1">
      <alignment horizontal="center" vertical="center" wrapText="1"/>
    </xf>
    <xf numFmtId="1" fontId="61" fillId="0" borderId="17" xfId="0" applyNumberFormat="1" applyFont="1" applyBorder="1" applyAlignment="1">
      <alignment horizontal="center" vertical="center" wrapText="1"/>
    </xf>
    <xf numFmtId="1" fontId="95" fillId="0" borderId="0" xfId="0" applyNumberFormat="1" applyFont="1" applyAlignment="1">
      <alignment horizontal="center" vertical="center" wrapText="1"/>
    </xf>
    <xf numFmtId="4" fontId="68" fillId="0" borderId="33" xfId="0" applyNumberFormat="1" applyFont="1" applyBorder="1" applyAlignment="1">
      <alignment horizontal="center" vertical="center" wrapText="1"/>
    </xf>
    <xf numFmtId="4" fontId="0" fillId="0" borderId="16" xfId="0" applyNumberFormat="1" applyFont="1" applyBorder="1" applyAlignment="1">
      <alignment horizontal="center" vertical="center" wrapText="1"/>
    </xf>
    <xf numFmtId="4" fontId="0" fillId="0" borderId="32" xfId="0" applyNumberFormat="1" applyFont="1" applyBorder="1" applyAlignment="1">
      <alignment horizontal="center" vertical="center" wrapText="1"/>
    </xf>
    <xf numFmtId="4" fontId="68" fillId="0" borderId="32" xfId="0" applyNumberFormat="1" applyFont="1" applyBorder="1" applyAlignment="1">
      <alignment horizontal="center" vertical="center" wrapText="1"/>
    </xf>
    <xf numFmtId="4" fontId="68" fillId="0" borderId="52" xfId="0" applyNumberFormat="1" applyFont="1" applyBorder="1" applyAlignment="1">
      <alignment horizontal="center" vertical="center" wrapText="1"/>
    </xf>
    <xf numFmtId="2" fontId="170" fillId="0" borderId="33" xfId="0" applyNumberFormat="1" applyFont="1" applyBorder="1" applyAlignment="1">
      <alignment horizontal="center" vertical="center" wrapText="1"/>
    </xf>
    <xf numFmtId="2" fontId="170" fillId="0" borderId="16" xfId="0" applyNumberFormat="1" applyFont="1" applyBorder="1" applyAlignment="1">
      <alignment horizontal="center" vertical="center" wrapText="1"/>
    </xf>
    <xf numFmtId="2" fontId="170" fillId="0" borderId="32" xfId="0" applyNumberFormat="1" applyFont="1" applyBorder="1" applyAlignment="1">
      <alignment horizontal="center" vertical="center" wrapText="1"/>
    </xf>
    <xf numFmtId="2" fontId="170" fillId="0" borderId="42" xfId="0" applyNumberFormat="1" applyFont="1" applyBorder="1" applyAlignment="1">
      <alignment horizontal="center" vertical="center" wrapText="1"/>
    </xf>
    <xf numFmtId="164" fontId="171" fillId="141" borderId="59" xfId="0" applyNumberFormat="1" applyFont="1" applyFill="1" applyBorder="1" applyAlignment="1">
      <alignment horizontal="center" vertical="center" wrapText="1"/>
    </xf>
    <xf numFmtId="164" fontId="193" fillId="161" borderId="59" xfId="0" applyNumberFormat="1" applyFont="1" applyFill="1" applyBorder="1" applyAlignment="1">
      <alignment horizontal="center" vertical="center" wrapText="1"/>
    </xf>
    <xf numFmtId="4" fontId="156" fillId="131" borderId="59" xfId="0" applyNumberFormat="1" applyFont="1" applyFill="1" applyBorder="1" applyAlignment="1">
      <alignment horizontal="center" vertical="center" wrapText="1"/>
    </xf>
    <xf numFmtId="4" fontId="183" fillId="154" borderId="59" xfId="0" applyNumberFormat="1" applyFont="1" applyFill="1" applyBorder="1" applyAlignment="1">
      <alignment horizontal="center" vertical="center" wrapText="1"/>
    </xf>
    <xf numFmtId="0" fontId="14" fillId="11" borderId="0" xfId="0" applyFont="1" applyFill="1" applyBorder="1" applyAlignment="1">
      <alignment horizontal="center" vertical="center" wrapText="1"/>
    </xf>
    <xf numFmtId="0" fontId="181" fillId="152" borderId="51" xfId="0" applyFont="1" applyFill="1" applyBorder="1" applyAlignment="1">
      <alignment horizontal="center" vertical="center" wrapText="1"/>
    </xf>
    <xf numFmtId="0" fontId="181" fillId="152" borderId="0" xfId="0" applyFont="1" applyFill="1" applyBorder="1" applyAlignment="1">
      <alignment horizontal="center" vertical="center" wrapText="1"/>
    </xf>
    <xf numFmtId="0" fontId="117" fillId="97" borderId="0" xfId="0" applyFont="1" applyFill="1" applyBorder="1" applyAlignment="1">
      <alignment horizontal="center" vertical="center" wrapText="1"/>
    </xf>
    <xf numFmtId="0" fontId="181" fillId="0" borderId="51" xfId="0" applyFont="1" applyFill="1" applyBorder="1" applyAlignment="1">
      <alignment horizontal="center" vertical="center" wrapText="1"/>
    </xf>
    <xf numFmtId="0" fontId="14" fillId="165" borderId="0" xfId="0" applyFont="1" applyFill="1" applyBorder="1" applyAlignment="1">
      <alignment horizontal="center" vertical="center" wrapText="1"/>
    </xf>
    <xf numFmtId="0" fontId="181" fillId="165" borderId="51" xfId="0" applyFont="1" applyFill="1" applyBorder="1" applyAlignment="1">
      <alignment horizontal="center" vertical="center" wrapText="1"/>
    </xf>
    <xf numFmtId="0" fontId="181" fillId="165" borderId="0" xfId="0" applyFont="1" applyFill="1" applyBorder="1" applyAlignment="1">
      <alignment horizontal="center" vertical="center" wrapText="1"/>
    </xf>
    <xf numFmtId="0" fontId="139" fillId="165" borderId="0" xfId="0" applyFont="1" applyFill="1" applyAlignment="1">
      <alignment horizontal="center" vertical="center" wrapText="1"/>
    </xf>
    <xf numFmtId="0" fontId="95" fillId="165" borderId="0" xfId="0" applyFont="1" applyFill="1" applyAlignment="1">
      <alignment horizontal="center" vertical="center" wrapText="1"/>
    </xf>
    <xf numFmtId="0" fontId="14" fillId="11" borderId="51" xfId="0" applyFont="1" applyFill="1" applyBorder="1" applyAlignment="1">
      <alignment horizontal="center" vertical="center" wrapText="1"/>
    </xf>
    <xf numFmtId="2" fontId="170" fillId="0" borderId="35" xfId="0" applyNumberFormat="1" applyFont="1" applyBorder="1" applyAlignment="1">
      <alignment horizontal="center" vertical="center" wrapText="1"/>
    </xf>
    <xf numFmtId="4" fontId="71" fillId="0" borderId="16" xfId="0" applyNumberFormat="1" applyFont="1" applyBorder="1" applyAlignment="1">
      <alignment horizontal="center" vertical="center" wrapText="1"/>
    </xf>
    <xf numFmtId="0" fontId="139" fillId="0" borderId="0" xfId="0" applyFont="1" applyFill="1" applyBorder="1" applyAlignment="1">
      <alignment horizontal="center" vertical="center" wrapText="1"/>
    </xf>
    <xf numFmtId="0" fontId="95" fillId="0" borderId="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0" fontId="14" fillId="0" borderId="16" xfId="0" applyFont="1" applyFill="1" applyBorder="1" applyAlignment="1">
      <alignment horizontal="center" vertical="center" wrapText="1"/>
    </xf>
    <xf numFmtId="0" fontId="117" fillId="0" borderId="51" xfId="0" applyFont="1" applyFill="1" applyBorder="1" applyAlignment="1">
      <alignment horizontal="center" vertical="center" wrapText="1"/>
    </xf>
    <xf numFmtId="0" fontId="14" fillId="0" borderId="51" xfId="0" applyFont="1" applyFill="1" applyBorder="1" applyAlignment="1">
      <alignment horizontal="center" vertical="center" wrapText="1"/>
    </xf>
    <xf numFmtId="0" fontId="139" fillId="0" borderId="51" xfId="0" applyFont="1" applyFill="1" applyBorder="1" applyAlignment="1">
      <alignment horizontal="center" vertical="center" wrapText="1"/>
    </xf>
    <xf numFmtId="0" fontId="0" fillId="0" borderId="51" xfId="0" applyFont="1" applyFill="1" applyBorder="1" applyAlignment="1">
      <alignment horizontal="center" vertical="center" wrapText="1"/>
    </xf>
    <xf numFmtId="4" fontId="181" fillId="0" borderId="0" xfId="0" applyNumberFormat="1" applyFont="1" applyFill="1" applyBorder="1" applyAlignment="1">
      <alignment horizontal="center" vertical="center" wrapText="1"/>
    </xf>
    <xf numFmtId="4" fontId="68" fillId="0" borderId="45" xfId="0" applyNumberFormat="1" applyFont="1" applyBorder="1" applyAlignment="1">
      <alignment horizontal="center" vertical="center" wrapText="1"/>
    </xf>
    <xf numFmtId="4" fontId="181" fillId="0" borderId="16" xfId="0" applyNumberFormat="1" applyFont="1" applyFill="1" applyBorder="1" applyAlignment="1">
      <alignment horizontal="center" vertical="center" wrapText="1"/>
    </xf>
    <xf numFmtId="4" fontId="181" fillId="0" borderId="32" xfId="0" applyNumberFormat="1" applyFont="1" applyFill="1" applyBorder="1" applyAlignment="1">
      <alignment horizontal="center" vertical="center" wrapText="1"/>
    </xf>
    <xf numFmtId="4" fontId="181" fillId="0" borderId="42" xfId="0" applyNumberFormat="1" applyFont="1" applyFill="1" applyBorder="1" applyAlignment="1">
      <alignment horizontal="center" vertical="center" wrapText="1"/>
    </xf>
    <xf numFmtId="4" fontId="196" fillId="0" borderId="19" xfId="0" applyNumberFormat="1" applyFont="1" applyBorder="1" applyAlignment="1">
      <alignment horizontal="center" vertical="center" wrapText="1"/>
    </xf>
    <xf numFmtId="2" fontId="170" fillId="0" borderId="52" xfId="0" applyNumberFormat="1" applyFont="1" applyBorder="1" applyAlignment="1">
      <alignment horizontal="center" vertical="center" wrapText="1"/>
    </xf>
    <xf numFmtId="2" fontId="170" fillId="0" borderId="19" xfId="0" applyNumberFormat="1" applyFont="1" applyBorder="1" applyAlignment="1">
      <alignment horizontal="center" vertical="center" wrapText="1"/>
    </xf>
    <xf numFmtId="2" fontId="170" fillId="0" borderId="61" xfId="0" applyNumberFormat="1" applyFont="1" applyBorder="1" applyAlignment="1">
      <alignment horizontal="center" vertical="center" wrapText="1"/>
    </xf>
    <xf numFmtId="2" fontId="190" fillId="0" borderId="0" xfId="0" applyNumberFormat="1" applyFont="1" applyBorder="1" applyAlignment="1">
      <alignment horizontal="center" vertical="center" wrapText="1"/>
    </xf>
    <xf numFmtId="2" fontId="9" fillId="0" borderId="0" xfId="0" applyNumberFormat="1" applyFont="1" applyBorder="1" applyAlignment="1">
      <alignment horizontal="center" vertical="center" wrapText="1"/>
    </xf>
    <xf numFmtId="2" fontId="72" fillId="0" borderId="0" xfId="0" applyNumberFormat="1" applyFont="1" applyBorder="1" applyAlignment="1">
      <alignment horizontal="center" vertical="center" wrapText="1"/>
    </xf>
    <xf numFmtId="0" fontId="95" fillId="0" borderId="0" xfId="0" applyFont="1" applyBorder="1" applyAlignment="1">
      <alignment horizontal="center" vertical="center" wrapText="1"/>
    </xf>
    <xf numFmtId="0" fontId="161" fillId="0" borderId="0" xfId="0" applyFont="1" applyBorder="1" applyAlignment="1">
      <alignment wrapText="1"/>
    </xf>
    <xf numFmtId="0" fontId="0" fillId="0" borderId="43" xfId="0" applyFont="1" applyFill="1" applyBorder="1" applyAlignment="1">
      <alignment horizontal="center" vertical="center" wrapText="1"/>
    </xf>
    <xf numFmtId="3" fontId="157" fillId="132" borderId="59" xfId="0" applyNumberFormat="1" applyFont="1" applyFill="1" applyBorder="1" applyAlignment="1">
      <alignment horizontal="center" vertical="center" wrapText="1"/>
    </xf>
    <xf numFmtId="3" fontId="125" fillId="103" borderId="63" xfId="0" applyNumberFormat="1" applyFont="1" applyFill="1" applyBorder="1" applyAlignment="1">
      <alignment horizontal="center" vertical="center" wrapText="1"/>
    </xf>
    <xf numFmtId="3" fontId="62" fillId="52" borderId="59" xfId="0" applyNumberFormat="1" applyFont="1" applyFill="1" applyBorder="1" applyAlignment="1">
      <alignment horizontal="center" vertical="center" wrapText="1"/>
    </xf>
    <xf numFmtId="164" fontId="73" fillId="60" borderId="59" xfId="0" applyNumberFormat="1" applyFont="1" applyFill="1" applyBorder="1" applyAlignment="1">
      <alignment horizontal="center" vertical="center" wrapText="1"/>
    </xf>
    <xf numFmtId="164" fontId="122" fillId="102" borderId="59" xfId="0" applyNumberFormat="1" applyFont="1" applyFill="1" applyBorder="1" applyAlignment="1">
      <alignment horizontal="center" vertical="center" wrapText="1"/>
    </xf>
    <xf numFmtId="4" fontId="56" fillId="47" borderId="59" xfId="0" applyNumberFormat="1" applyFont="1" applyFill="1" applyBorder="1" applyAlignment="1">
      <alignment horizontal="center" vertical="center" wrapText="1"/>
    </xf>
    <xf numFmtId="3" fontId="94" fillId="77" borderId="59" xfId="0" applyNumberFormat="1" applyFont="1" applyFill="1" applyBorder="1" applyAlignment="1">
      <alignment horizontal="center" vertical="center" wrapText="1"/>
    </xf>
    <xf numFmtId="4" fontId="66" fillId="56" borderId="59" xfId="0" applyNumberFormat="1" applyFont="1" applyFill="1" applyBorder="1" applyAlignment="1">
      <alignment horizontal="center" vertical="center" wrapText="1"/>
    </xf>
    <xf numFmtId="4" fontId="173" fillId="143" borderId="59" xfId="0" applyNumberFormat="1" applyFont="1" applyFill="1" applyBorder="1" applyAlignment="1">
      <alignment horizontal="center" vertical="center" wrapText="1"/>
    </xf>
    <xf numFmtId="4" fontId="51" fillId="42" borderId="59" xfId="0" applyNumberFormat="1" applyFont="1" applyFill="1" applyBorder="1" applyAlignment="1">
      <alignment horizontal="center" vertical="center" wrapText="1"/>
    </xf>
    <xf numFmtId="4" fontId="30" fillId="0" borderId="45" xfId="0" applyNumberFormat="1" applyFont="1" applyBorder="1" applyAlignment="1">
      <alignment horizontal="center" vertical="center" wrapText="1"/>
    </xf>
    <xf numFmtId="164" fontId="122" fillId="102" borderId="56" xfId="0" applyNumberFormat="1" applyFont="1" applyFill="1" applyBorder="1" applyAlignment="1">
      <alignment horizontal="center" vertical="center" wrapText="1"/>
    </xf>
    <xf numFmtId="164" fontId="171" fillId="141" borderId="56" xfId="0" applyNumberFormat="1" applyFont="1" applyFill="1" applyBorder="1" applyAlignment="1">
      <alignment horizontal="center" vertical="center" wrapText="1"/>
    </xf>
    <xf numFmtId="164" fontId="193" fillId="161" borderId="56" xfId="0" applyNumberFormat="1" applyFont="1" applyFill="1" applyBorder="1" applyAlignment="1">
      <alignment horizontal="center" vertical="center" wrapText="1"/>
    </xf>
    <xf numFmtId="4" fontId="56" fillId="47" borderId="56" xfId="0" applyNumberFormat="1" applyFont="1" applyFill="1" applyBorder="1" applyAlignment="1">
      <alignment horizontal="center" vertical="center" wrapText="1"/>
    </xf>
    <xf numFmtId="4" fontId="156" fillId="131" borderId="56" xfId="0" applyNumberFormat="1" applyFont="1" applyFill="1" applyBorder="1" applyAlignment="1">
      <alignment horizontal="center" vertical="center" wrapText="1"/>
    </xf>
    <xf numFmtId="4" fontId="183" fillId="154" borderId="56" xfId="0" applyNumberFormat="1" applyFont="1" applyFill="1" applyBorder="1" applyAlignment="1">
      <alignment horizontal="center" vertical="center" wrapText="1"/>
    </xf>
    <xf numFmtId="3" fontId="94" fillId="77" borderId="56" xfId="0" applyNumberFormat="1" applyFont="1" applyFill="1" applyBorder="1" applyAlignment="1">
      <alignment horizontal="center" vertical="center" wrapText="1"/>
    </xf>
    <xf numFmtId="4" fontId="51" fillId="42" borderId="56" xfId="0" applyNumberFormat="1" applyFont="1" applyFill="1" applyBorder="1" applyAlignment="1">
      <alignment horizontal="center" vertical="center" wrapText="1"/>
    </xf>
    <xf numFmtId="0" fontId="181" fillId="0" borderId="23" xfId="0" applyFont="1" applyFill="1" applyBorder="1" applyAlignment="1">
      <alignment horizontal="center" vertical="center" wrapText="1"/>
    </xf>
    <xf numFmtId="4" fontId="181" fillId="0" borderId="61" xfId="0" applyNumberFormat="1" applyFont="1" applyFill="1" applyBorder="1" applyAlignment="1">
      <alignment horizontal="center" vertical="center" wrapText="1"/>
    </xf>
    <xf numFmtId="0" fontId="14" fillId="11" borderId="12" xfId="0" applyFont="1" applyFill="1" applyBorder="1" applyAlignment="1">
      <alignment horizontal="center" vertical="center" wrapText="1"/>
    </xf>
    <xf numFmtId="4" fontId="30" fillId="0" borderId="16" xfId="0" applyNumberFormat="1" applyFont="1" applyBorder="1" applyAlignment="1">
      <alignment horizontal="center" vertical="center" wrapText="1"/>
    </xf>
    <xf numFmtId="4" fontId="30" fillId="0" borderId="32" xfId="0" applyNumberFormat="1" applyFont="1" applyBorder="1" applyAlignment="1">
      <alignment horizontal="center" vertical="center" wrapText="1"/>
    </xf>
    <xf numFmtId="4" fontId="196" fillId="0" borderId="32" xfId="0" applyNumberFormat="1" applyFont="1" applyBorder="1" applyAlignment="1">
      <alignment horizontal="center" vertical="center" wrapText="1"/>
    </xf>
    <xf numFmtId="4" fontId="71" fillId="0" borderId="32" xfId="0" applyNumberFormat="1" applyFont="1" applyBorder="1" applyAlignment="1">
      <alignment horizontal="center" vertical="center" wrapText="1"/>
    </xf>
    <xf numFmtId="2" fontId="123" fillId="0" borderId="32" xfId="0" applyNumberFormat="1" applyFont="1" applyBorder="1" applyAlignment="1">
      <alignment horizontal="center" vertical="center" wrapText="1"/>
    </xf>
    <xf numFmtId="2" fontId="123" fillId="0" borderId="42" xfId="0" applyNumberFormat="1" applyFont="1" applyBorder="1" applyAlignment="1">
      <alignment horizontal="center" vertical="center" wrapText="1"/>
    </xf>
    <xf numFmtId="0" fontId="181" fillId="152" borderId="12" xfId="0" applyFont="1" applyFill="1" applyBorder="1" applyAlignment="1">
      <alignment horizontal="center" vertical="center" wrapText="1"/>
    </xf>
    <xf numFmtId="2" fontId="196" fillId="0" borderId="32" xfId="0" applyNumberFormat="1" applyFont="1" applyBorder="1" applyAlignment="1">
      <alignment horizontal="center" vertical="center" wrapText="1"/>
    </xf>
    <xf numFmtId="4" fontId="30" fillId="0" borderId="42" xfId="0" applyNumberFormat="1" applyFont="1" applyBorder="1" applyAlignment="1">
      <alignment horizontal="center" vertical="center" wrapText="1"/>
    </xf>
    <xf numFmtId="4" fontId="30" fillId="0" borderId="33" xfId="0" applyNumberFormat="1" applyFont="1" applyBorder="1" applyAlignment="1">
      <alignment horizontal="center" vertical="center" wrapText="1"/>
    </xf>
    <xf numFmtId="2" fontId="170" fillId="0" borderId="30" xfId="0" applyNumberFormat="1" applyFont="1" applyBorder="1" applyAlignment="1">
      <alignment horizontal="center" vertical="center" wrapText="1"/>
    </xf>
    <xf numFmtId="4" fontId="71" fillId="0" borderId="45" xfId="0" applyNumberFormat="1" applyFont="1" applyBorder="1" applyAlignment="1">
      <alignment horizontal="center" vertical="center" wrapText="1"/>
    </xf>
    <xf numFmtId="4" fontId="71" fillId="0" borderId="33" xfId="0" applyNumberFormat="1" applyFont="1" applyBorder="1" applyAlignment="1">
      <alignment horizontal="center" vertical="center" wrapText="1"/>
    </xf>
    <xf numFmtId="2" fontId="123" fillId="0" borderId="33" xfId="0" applyNumberFormat="1" applyFont="1" applyBorder="1" applyAlignment="1">
      <alignment horizontal="center" vertical="center" wrapText="1"/>
    </xf>
    <xf numFmtId="2" fontId="123" fillId="0" borderId="52" xfId="0" applyNumberFormat="1" applyFont="1" applyBorder="1" applyAlignment="1">
      <alignment horizontal="center" vertical="center" wrapText="1"/>
    </xf>
    <xf numFmtId="4" fontId="196" fillId="0" borderId="33" xfId="0" applyNumberFormat="1" applyFont="1" applyBorder="1" applyAlignment="1">
      <alignment horizontal="center" vertical="center" wrapText="1"/>
    </xf>
    <xf numFmtId="0" fontId="161" fillId="0" borderId="0" xfId="0" applyFont="1" applyFill="1" applyBorder="1" applyAlignment="1">
      <alignment wrapText="1"/>
    </xf>
    <xf numFmtId="2" fontId="170" fillId="165" borderId="48" xfId="0" applyNumberFormat="1" applyFont="1" applyFill="1" applyBorder="1" applyAlignment="1">
      <alignment horizontal="center" vertical="center" wrapText="1"/>
    </xf>
    <xf numFmtId="4" fontId="30" fillId="165" borderId="48" xfId="0" applyNumberFormat="1" applyFont="1" applyFill="1" applyBorder="1" applyAlignment="1">
      <alignment horizontal="center" vertical="center" wrapText="1"/>
    </xf>
    <xf numFmtId="4" fontId="71" fillId="165" borderId="48" xfId="0" applyNumberFormat="1" applyFont="1" applyFill="1" applyBorder="1" applyAlignment="1">
      <alignment horizontal="center" vertical="center" wrapText="1"/>
    </xf>
    <xf numFmtId="1" fontId="139" fillId="0" borderId="0" xfId="0" applyNumberFormat="1" applyFont="1" applyFill="1" applyBorder="1" applyAlignment="1">
      <alignment horizontal="center" vertical="center" wrapText="1"/>
    </xf>
    <xf numFmtId="1" fontId="0" fillId="0" borderId="51" xfId="0" applyNumberFormat="1" applyFont="1" applyFill="1" applyBorder="1" applyAlignment="1">
      <alignment horizontal="center" vertical="center" wrapText="1"/>
    </xf>
    <xf numFmtId="1" fontId="170" fillId="0" borderId="0" xfId="0" applyNumberFormat="1" applyFont="1" applyBorder="1" applyAlignment="1">
      <alignment horizontal="center" vertical="center" wrapText="1"/>
    </xf>
    <xf numFmtId="1" fontId="161" fillId="0" borderId="0" xfId="0" applyNumberFormat="1" applyFont="1" applyFill="1" applyBorder="1" applyAlignment="1">
      <alignment wrapText="1"/>
    </xf>
    <xf numFmtId="1" fontId="95" fillId="0" borderId="0" xfId="0" applyNumberFormat="1" applyFont="1" applyFill="1" applyBorder="1" applyAlignment="1">
      <alignment horizontal="center" vertical="center" wrapText="1"/>
    </xf>
    <xf numFmtId="0" fontId="114" fillId="95" borderId="0" xfId="0" applyFont="1" applyFill="1" applyBorder="1" applyAlignment="1">
      <alignment horizontal="center" vertical="center" wrapText="1"/>
    </xf>
    <xf numFmtId="0" fontId="83" fillId="68" borderId="0" xfId="0" applyFont="1" applyFill="1" applyBorder="1" applyAlignment="1">
      <alignment horizontal="center" vertical="center" wrapText="1"/>
    </xf>
    <xf numFmtId="0" fontId="126" fillId="104" borderId="51" xfId="0" applyFont="1" applyFill="1" applyBorder="1" applyAlignment="1">
      <alignment horizontal="center" vertical="center" wrapText="1"/>
    </xf>
    <xf numFmtId="0" fontId="194" fillId="162" borderId="0" xfId="0" applyFont="1" applyFill="1" applyBorder="1" applyAlignment="1">
      <alignment horizontal="center" vertical="center" wrapText="1"/>
    </xf>
    <xf numFmtId="2" fontId="190" fillId="0" borderId="48" xfId="0" applyNumberFormat="1" applyFont="1" applyBorder="1" applyAlignment="1">
      <alignment horizontal="center" vertical="center" wrapText="1"/>
    </xf>
    <xf numFmtId="2" fontId="190" fillId="0" borderId="12" xfId="0" applyNumberFormat="1" applyFont="1" applyBorder="1" applyAlignment="1">
      <alignment horizontal="center" vertical="center" wrapText="1"/>
    </xf>
    <xf numFmtId="2" fontId="190" fillId="0" borderId="27" xfId="0" applyNumberFormat="1" applyFont="1" applyBorder="1" applyAlignment="1">
      <alignment horizontal="center" vertical="center" wrapText="1"/>
    </xf>
    <xf numFmtId="4" fontId="181" fillId="0" borderId="48" xfId="0" applyNumberFormat="1" applyFont="1" applyFill="1" applyBorder="1" applyAlignment="1">
      <alignment horizontal="center" vertical="center" wrapText="1"/>
    </xf>
    <xf numFmtId="4" fontId="181" fillId="0" borderId="27" xfId="0" applyNumberFormat="1" applyFont="1" applyFill="1" applyBorder="1" applyAlignment="1">
      <alignment horizontal="center" vertical="center" wrapText="1"/>
    </xf>
    <xf numFmtId="4" fontId="68" fillId="0" borderId="30" xfId="0" applyNumberFormat="1" applyFont="1" applyBorder="1" applyAlignment="1">
      <alignment horizontal="center" vertical="center" wrapText="1"/>
    </xf>
    <xf numFmtId="4" fontId="68" fillId="0" borderId="29" xfId="0" applyNumberFormat="1" applyFont="1" applyBorder="1" applyAlignment="1">
      <alignment horizontal="center" vertical="center" wrapText="1"/>
    </xf>
    <xf numFmtId="4" fontId="71" fillId="0" borderId="35" xfId="0" applyNumberFormat="1" applyFont="1" applyBorder="1" applyAlignment="1">
      <alignment horizontal="center" vertical="center" wrapText="1"/>
    </xf>
    <xf numFmtId="4" fontId="71" fillId="0" borderId="30" xfId="0" applyNumberFormat="1" applyFont="1" applyBorder="1" applyAlignment="1">
      <alignment horizontal="center" vertical="center" wrapText="1"/>
    </xf>
    <xf numFmtId="2" fontId="123" fillId="0" borderId="30" xfId="0" applyNumberFormat="1" applyFont="1" applyBorder="1" applyAlignment="1">
      <alignment horizontal="center" vertical="center" wrapText="1"/>
    </xf>
    <xf numFmtId="2" fontId="123" fillId="0" borderId="29" xfId="0" applyNumberFormat="1" applyFont="1" applyBorder="1" applyAlignment="1">
      <alignment horizontal="center" vertical="center" wrapText="1"/>
    </xf>
    <xf numFmtId="1" fontId="88" fillId="0" borderId="48" xfId="0" applyNumberFormat="1" applyFont="1" applyBorder="1" applyAlignment="1">
      <alignment horizontal="center" vertical="center" wrapText="1"/>
    </xf>
    <xf numFmtId="0" fontId="0" fillId="0" borderId="16" xfId="0" applyFont="1" applyFill="1" applyBorder="1" applyAlignment="1">
      <alignment horizontal="center" vertical="center" wrapText="1"/>
    </xf>
    <xf numFmtId="1" fontId="9" fillId="0" borderId="39" xfId="0" applyNumberFormat="1" applyFont="1" applyBorder="1" applyAlignment="1">
      <alignment horizontal="center" vertical="center" wrapText="1"/>
    </xf>
    <xf numFmtId="1" fontId="9" fillId="0" borderId="47" xfId="0" applyNumberFormat="1" applyFont="1" applyBorder="1" applyAlignment="1">
      <alignment horizontal="center" vertical="center" wrapText="1"/>
    </xf>
    <xf numFmtId="1" fontId="80" fillId="0" borderId="47" xfId="0" applyNumberFormat="1" applyFont="1" applyBorder="1" applyAlignment="1">
      <alignment horizontal="center" vertical="center" wrapText="1"/>
    </xf>
    <xf numFmtId="1" fontId="72" fillId="0" borderId="60" xfId="0" applyNumberFormat="1" applyFont="1" applyBorder="1" applyAlignment="1">
      <alignment horizontal="center" vertical="center" wrapText="1"/>
    </xf>
    <xf numFmtId="1" fontId="170" fillId="0" borderId="12" xfId="0" applyNumberFormat="1" applyFont="1" applyBorder="1" applyAlignment="1">
      <alignment horizontal="center" vertical="center" wrapText="1"/>
    </xf>
    <xf numFmtId="4" fontId="30" fillId="0" borderId="61" xfId="0" applyNumberFormat="1" applyFont="1" applyBorder="1" applyAlignment="1">
      <alignment horizontal="center" vertical="center" wrapText="1"/>
    </xf>
    <xf numFmtId="4" fontId="196" fillId="0" borderId="61" xfId="0" applyNumberFormat="1" applyFont="1" applyBorder="1" applyAlignment="1">
      <alignment horizontal="center" vertical="center" wrapText="1"/>
    </xf>
    <xf numFmtId="0" fontId="14" fillId="0" borderId="23" xfId="0" applyFont="1" applyFill="1" applyBorder="1" applyAlignment="1">
      <alignment horizontal="center" vertical="center" wrapText="1"/>
    </xf>
    <xf numFmtId="4" fontId="181" fillId="0" borderId="12" xfId="0" applyNumberFormat="1" applyFont="1" applyFill="1" applyBorder="1" applyAlignment="1">
      <alignment horizontal="center" vertical="center" wrapText="1"/>
    </xf>
    <xf numFmtId="2" fontId="123" fillId="0" borderId="36" xfId="0" applyNumberFormat="1" applyFont="1" applyBorder="1" applyAlignment="1">
      <alignment horizontal="center" vertical="center" wrapText="1"/>
    </xf>
    <xf numFmtId="2" fontId="123" fillId="0" borderId="61" xfId="0" applyNumberFormat="1" applyFont="1" applyBorder="1" applyAlignment="1">
      <alignment horizontal="center" vertical="center" wrapText="1"/>
    </xf>
    <xf numFmtId="2" fontId="123" fillId="165" borderId="12" xfId="0" applyNumberFormat="1" applyFont="1" applyFill="1" applyBorder="1" applyAlignment="1">
      <alignment horizontal="center" vertical="center" wrapText="1"/>
    </xf>
    <xf numFmtId="2" fontId="123" fillId="0" borderId="19" xfId="0" applyNumberFormat="1" applyFont="1" applyBorder="1" applyAlignment="1">
      <alignment horizontal="center" vertical="center" wrapText="1"/>
    </xf>
    <xf numFmtId="4" fontId="156" fillId="131" borderId="55" xfId="0" applyNumberFormat="1" applyFont="1" applyFill="1" applyBorder="1" applyAlignment="1">
      <alignment horizontal="center" vertical="center" wrapText="1"/>
    </xf>
    <xf numFmtId="3" fontId="90" fillId="73" borderId="55" xfId="0" applyNumberFormat="1" applyFont="1" applyFill="1" applyBorder="1" applyAlignment="1">
      <alignment horizontal="center" vertical="center" wrapText="1"/>
    </xf>
    <xf numFmtId="3" fontId="97" fillId="79" borderId="34" xfId="0" applyNumberFormat="1" applyFont="1" applyFill="1" applyBorder="1" applyAlignment="1">
      <alignment horizontal="center" vertical="center" wrapText="1"/>
    </xf>
    <xf numFmtId="3" fontId="94" fillId="77" borderId="55" xfId="0" applyNumberFormat="1" applyFont="1" applyFill="1" applyBorder="1" applyAlignment="1">
      <alignment horizontal="center" vertical="center" wrapText="1"/>
    </xf>
    <xf numFmtId="164" fontId="35" fillId="28" borderId="34" xfId="0" applyNumberFormat="1" applyFont="1" applyFill="1" applyBorder="1" applyAlignment="1">
      <alignment horizontal="center" vertical="center" wrapText="1"/>
    </xf>
    <xf numFmtId="164" fontId="122" fillId="102" borderId="55" xfId="0" applyNumberFormat="1" applyFont="1" applyFill="1" applyBorder="1" applyAlignment="1">
      <alignment horizontal="center" vertical="center" wrapText="1"/>
    </xf>
    <xf numFmtId="164" fontId="171" fillId="141" borderId="55" xfId="0" applyNumberFormat="1" applyFont="1" applyFill="1" applyBorder="1" applyAlignment="1">
      <alignment horizontal="center" vertical="center" wrapText="1"/>
    </xf>
    <xf numFmtId="4" fontId="56" fillId="47" borderId="55" xfId="0" applyNumberFormat="1" applyFont="1" applyFill="1" applyBorder="1" applyAlignment="1">
      <alignment horizontal="center" vertical="center" wrapText="1"/>
    </xf>
    <xf numFmtId="4" fontId="12" fillId="9" borderId="34" xfId="0" applyNumberFormat="1" applyFont="1" applyFill="1" applyBorder="1" applyAlignment="1">
      <alignment horizontal="center" vertical="center" wrapText="1"/>
    </xf>
    <xf numFmtId="4" fontId="183" fillId="154" borderId="55" xfId="0" applyNumberFormat="1" applyFont="1" applyFill="1" applyBorder="1" applyAlignment="1">
      <alignment horizontal="center" vertical="center" wrapText="1"/>
    </xf>
    <xf numFmtId="4" fontId="51" fillId="42" borderId="55" xfId="0" applyNumberFormat="1" applyFont="1" applyFill="1" applyBorder="1" applyAlignment="1">
      <alignment horizontal="center" vertical="center" wrapText="1"/>
    </xf>
    <xf numFmtId="3" fontId="89" fillId="72" borderId="34" xfId="0" applyNumberFormat="1" applyFont="1" applyFill="1" applyBorder="1" applyAlignment="1">
      <alignment horizontal="center" vertical="center" wrapText="1"/>
    </xf>
    <xf numFmtId="3" fontId="125" fillId="103" borderId="67" xfId="0" applyNumberFormat="1" applyFont="1" applyFill="1" applyBorder="1" applyAlignment="1">
      <alignment horizontal="center" vertical="center" wrapText="1"/>
    </xf>
    <xf numFmtId="3" fontId="62" fillId="52" borderId="68" xfId="0" applyNumberFormat="1" applyFont="1" applyFill="1" applyBorder="1" applyAlignment="1">
      <alignment horizontal="center" vertical="center" wrapText="1"/>
    </xf>
    <xf numFmtId="164" fontId="131" fillId="108" borderId="67" xfId="0" applyNumberFormat="1" applyFont="1" applyFill="1" applyBorder="1" applyAlignment="1">
      <alignment horizontal="center" vertical="center" wrapText="1"/>
    </xf>
    <xf numFmtId="0" fontId="98" fillId="165" borderId="0" xfId="0" applyFont="1" applyFill="1" applyBorder="1" applyAlignment="1">
      <alignment horizontal="center" vertical="center" wrapText="1"/>
    </xf>
    <xf numFmtId="0" fontId="95" fillId="165" borderId="0" xfId="0" applyFont="1" applyFill="1" applyBorder="1" applyAlignment="1">
      <alignment horizontal="center" vertical="center" wrapText="1"/>
    </xf>
    <xf numFmtId="0" fontId="184" fillId="165" borderId="0" xfId="0" applyFont="1" applyFill="1" applyBorder="1" applyAlignment="1">
      <alignment wrapText="1"/>
    </xf>
    <xf numFmtId="0" fontId="161" fillId="165" borderId="0" xfId="0" applyFont="1" applyFill="1" applyAlignment="1">
      <alignment wrapText="1"/>
    </xf>
    <xf numFmtId="1" fontId="161" fillId="165" borderId="0" xfId="0" applyNumberFormat="1" applyFont="1" applyFill="1" applyBorder="1" applyAlignment="1">
      <alignment wrapText="1"/>
    </xf>
    <xf numFmtId="0" fontId="161" fillId="165" borderId="0" xfId="0" applyFont="1" applyFill="1" applyBorder="1" applyAlignment="1">
      <alignment wrapText="1"/>
    </xf>
    <xf numFmtId="3" fontId="33" fillId="26" borderId="70" xfId="0" applyNumberFormat="1" applyFont="1" applyFill="1" applyBorder="1" applyAlignment="1">
      <alignment horizontal="center" vertical="center" wrapText="1"/>
    </xf>
    <xf numFmtId="3" fontId="31" fillId="25" borderId="69" xfId="0" applyNumberFormat="1" applyFont="1" applyFill="1" applyBorder="1" applyAlignment="1">
      <alignment horizontal="center" vertical="center" wrapText="1"/>
    </xf>
    <xf numFmtId="3" fontId="109" fillId="90" borderId="70" xfId="0" applyNumberFormat="1" applyFont="1" applyFill="1" applyBorder="1" applyAlignment="1">
      <alignment horizontal="center" vertical="center" wrapText="1"/>
    </xf>
    <xf numFmtId="164" fontId="57" fillId="48" borderId="70" xfId="0" applyNumberFormat="1" applyFont="1" applyFill="1" applyBorder="1" applyAlignment="1">
      <alignment horizontal="center" vertical="center" wrapText="1"/>
    </xf>
    <xf numFmtId="164" fontId="60" fillId="51" borderId="70" xfId="0" applyNumberFormat="1" applyFont="1" applyFill="1" applyBorder="1" applyAlignment="1">
      <alignment horizontal="center" vertical="center" wrapText="1"/>
    </xf>
    <xf numFmtId="164" fontId="101" fillId="82" borderId="70" xfId="0" applyNumberFormat="1" applyFont="1" applyFill="1" applyBorder="1" applyAlignment="1">
      <alignment horizontal="center" vertical="center" wrapText="1"/>
    </xf>
    <xf numFmtId="4" fontId="76" fillId="63" borderId="70" xfId="0" applyNumberFormat="1" applyFont="1" applyFill="1" applyBorder="1" applyAlignment="1">
      <alignment horizontal="center" vertical="center" wrapText="1"/>
    </xf>
    <xf numFmtId="4" fontId="54" fillId="45" borderId="69" xfId="0" applyNumberFormat="1" applyFont="1" applyFill="1" applyBorder="1" applyAlignment="1">
      <alignment horizontal="center" vertical="center" wrapText="1"/>
    </xf>
    <xf numFmtId="4" fontId="195" fillId="163" borderId="70" xfId="0" applyNumberFormat="1" applyFont="1" applyFill="1" applyBorder="1" applyAlignment="1">
      <alignment horizontal="center" vertical="center" wrapText="1"/>
    </xf>
    <xf numFmtId="4" fontId="178" fillId="149" borderId="70" xfId="0" applyNumberFormat="1" applyFont="1" applyFill="1" applyBorder="1" applyAlignment="1">
      <alignment horizontal="center" vertical="center" wrapText="1"/>
    </xf>
    <xf numFmtId="4" fontId="79" fillId="66" borderId="70" xfId="0" applyNumberFormat="1" applyFont="1" applyFill="1" applyBorder="1" applyAlignment="1">
      <alignment horizontal="center" vertical="center" wrapText="1"/>
    </xf>
    <xf numFmtId="1" fontId="158" fillId="0" borderId="57" xfId="0" applyNumberFormat="1" applyFont="1" applyBorder="1" applyAlignment="1">
      <alignment horizontal="center" vertical="center" wrapText="1"/>
    </xf>
    <xf numFmtId="1" fontId="88" fillId="0" borderId="57" xfId="0" applyNumberFormat="1" applyFont="1" applyBorder="1" applyAlignment="1">
      <alignment horizontal="center" vertical="center" wrapText="1"/>
    </xf>
    <xf numFmtId="1" fontId="61" fillId="0" borderId="57" xfId="0" applyNumberFormat="1" applyFont="1" applyBorder="1" applyAlignment="1">
      <alignment horizontal="center" vertical="center" wrapText="1"/>
    </xf>
    <xf numFmtId="0" fontId="129" fillId="0" borderId="0" xfId="0" applyFont="1" applyFill="1" applyBorder="1" applyAlignment="1">
      <alignment horizontal="center" vertical="center" wrapText="1"/>
    </xf>
    <xf numFmtId="3" fontId="90" fillId="73" borderId="59" xfId="0" applyNumberFormat="1" applyFont="1" applyFill="1" applyBorder="1" applyAlignment="1">
      <alignment horizontal="center" vertical="center" wrapText="1"/>
    </xf>
    <xf numFmtId="3" fontId="97" fillId="79" borderId="63" xfId="0" applyNumberFormat="1" applyFont="1" applyFill="1" applyBorder="1" applyAlignment="1">
      <alignment horizontal="center" vertical="center" wrapText="1"/>
    </xf>
    <xf numFmtId="164" fontId="35" fillId="28" borderId="63" xfId="0" applyNumberFormat="1" applyFont="1" applyFill="1" applyBorder="1" applyAlignment="1">
      <alignment horizontal="center" vertical="center" wrapText="1"/>
    </xf>
    <xf numFmtId="4" fontId="12" fillId="9" borderId="63" xfId="0" applyNumberFormat="1" applyFont="1" applyFill="1" applyBorder="1" applyAlignment="1">
      <alignment horizontal="center" vertical="center" wrapText="1"/>
    </xf>
    <xf numFmtId="1" fontId="80" fillId="0" borderId="51" xfId="0" applyNumberFormat="1" applyFont="1" applyBorder="1" applyAlignment="1">
      <alignment horizontal="center" vertical="center" wrapText="1"/>
    </xf>
    <xf numFmtId="164" fontId="141" fillId="117" borderId="41" xfId="0" applyNumberFormat="1" applyFont="1" applyFill="1" applyBorder="1" applyAlignment="1">
      <alignment horizontal="center" vertical="center" wrapText="1"/>
    </xf>
    <xf numFmtId="3" fontId="150" fillId="125" borderId="66" xfId="0" applyNumberFormat="1" applyFont="1" applyFill="1" applyBorder="1" applyAlignment="1">
      <alignment horizontal="center" vertical="center" wrapText="1"/>
    </xf>
    <xf numFmtId="4" fontId="134" fillId="111" borderId="66" xfId="0" applyNumberFormat="1" applyFont="1" applyFill="1" applyBorder="1" applyAlignment="1">
      <alignment horizontal="center" vertical="center" wrapText="1"/>
    </xf>
    <xf numFmtId="164" fontId="25" fillId="22" borderId="50" xfId="0" applyNumberFormat="1" applyFont="1" applyFill="1" applyBorder="1" applyAlignment="1">
      <alignment horizontal="center" vertical="center" wrapText="1"/>
    </xf>
    <xf numFmtId="4" fontId="67" fillId="57" borderId="50" xfId="0" applyNumberFormat="1" applyFont="1" applyFill="1" applyBorder="1" applyAlignment="1">
      <alignment horizontal="center" vertical="center" wrapText="1"/>
    </xf>
    <xf numFmtId="4" fontId="17" fillId="14" borderId="36" xfId="0" applyNumberFormat="1" applyFont="1" applyFill="1" applyBorder="1" applyAlignment="1">
      <alignment horizontal="center" vertical="center" wrapText="1"/>
    </xf>
    <xf numFmtId="4" fontId="64" fillId="54" borderId="82" xfId="0" applyNumberFormat="1" applyFont="1" applyFill="1" applyBorder="1" applyAlignment="1">
      <alignment horizontal="center" vertical="center" wrapText="1"/>
    </xf>
    <xf numFmtId="4" fontId="70" fillId="59" borderId="84" xfId="0" applyNumberFormat="1" applyFont="1" applyFill="1" applyBorder="1" applyAlignment="1">
      <alignment horizontal="center" vertical="center" wrapText="1"/>
    </xf>
    <xf numFmtId="4" fontId="155" fillId="130" borderId="75" xfId="0" applyNumberFormat="1" applyFont="1" applyFill="1" applyBorder="1" applyAlignment="1">
      <alignment horizontal="center" vertical="center" wrapText="1"/>
    </xf>
    <xf numFmtId="4" fontId="155" fillId="130" borderId="76" xfId="0" applyNumberFormat="1" applyFont="1" applyFill="1" applyBorder="1" applyAlignment="1">
      <alignment horizontal="center" vertical="center" wrapText="1"/>
    </xf>
    <xf numFmtId="4" fontId="155" fillId="130" borderId="77" xfId="0" applyNumberFormat="1" applyFont="1" applyFill="1" applyBorder="1" applyAlignment="1">
      <alignment horizontal="center" vertical="center" wrapText="1"/>
    </xf>
    <xf numFmtId="4" fontId="77" fillId="64" borderId="78" xfId="0" applyNumberFormat="1" applyFont="1" applyFill="1" applyBorder="1" applyAlignment="1">
      <alignment horizontal="center" vertical="center" wrapText="1"/>
    </xf>
    <xf numFmtId="4" fontId="155" fillId="130" borderId="85" xfId="0" applyNumberFormat="1" applyFont="1" applyFill="1" applyBorder="1" applyAlignment="1">
      <alignment horizontal="center" vertical="center" wrapText="1"/>
    </xf>
    <xf numFmtId="4" fontId="151" fillId="126" borderId="74" xfId="0" applyNumberFormat="1" applyFont="1" applyFill="1" applyBorder="1" applyAlignment="1">
      <alignment horizontal="center" vertical="center" wrapText="1"/>
    </xf>
    <xf numFmtId="4" fontId="163" fillId="136" borderId="75" xfId="0" applyNumberFormat="1" applyFont="1" applyFill="1" applyBorder="1" applyAlignment="1">
      <alignment horizontal="center" vertical="center" wrapText="1"/>
    </xf>
    <xf numFmtId="4" fontId="163" fillId="136" borderId="76" xfId="0" applyNumberFormat="1" applyFont="1" applyFill="1" applyBorder="1" applyAlignment="1">
      <alignment horizontal="center" vertical="center" wrapText="1"/>
    </xf>
    <xf numFmtId="4" fontId="183" fillId="154" borderId="75" xfId="0" applyNumberFormat="1" applyFont="1" applyFill="1" applyBorder="1" applyAlignment="1">
      <alignment horizontal="center" vertical="center" wrapText="1"/>
    </xf>
    <xf numFmtId="4" fontId="183" fillId="154" borderId="76" xfId="0" applyNumberFormat="1" applyFont="1" applyFill="1" applyBorder="1" applyAlignment="1">
      <alignment horizontal="center" vertical="center" wrapText="1"/>
    </xf>
    <xf numFmtId="4" fontId="183" fillId="154" borderId="77" xfId="0" applyNumberFormat="1" applyFont="1" applyFill="1" applyBorder="1" applyAlignment="1">
      <alignment horizontal="center" vertical="center" wrapText="1"/>
    </xf>
    <xf numFmtId="4" fontId="154" fillId="129" borderId="74" xfId="0" applyNumberFormat="1" applyFont="1" applyFill="1" applyBorder="1" applyAlignment="1">
      <alignment horizontal="center" vertical="center" wrapText="1"/>
    </xf>
    <xf numFmtId="4" fontId="93" fillId="76" borderId="75" xfId="0" applyNumberFormat="1" applyFont="1" applyFill="1" applyBorder="1" applyAlignment="1">
      <alignment horizontal="center" vertical="center" wrapText="1"/>
    </xf>
    <xf numFmtId="4" fontId="93" fillId="76" borderId="76" xfId="0" applyNumberFormat="1" applyFont="1" applyFill="1" applyBorder="1" applyAlignment="1">
      <alignment horizontal="center" vertical="center" wrapText="1"/>
    </xf>
    <xf numFmtId="4" fontId="156" fillId="131" borderId="75" xfId="0" applyNumberFormat="1" applyFont="1" applyFill="1" applyBorder="1" applyAlignment="1">
      <alignment horizontal="center" vertical="center" wrapText="1"/>
    </xf>
    <xf numFmtId="4" fontId="156" fillId="131" borderId="76" xfId="0" applyNumberFormat="1" applyFont="1" applyFill="1" applyBorder="1" applyAlignment="1">
      <alignment horizontal="center" vertical="center" wrapText="1"/>
    </xf>
    <xf numFmtId="4" fontId="156" fillId="131" borderId="77" xfId="0" applyNumberFormat="1" applyFont="1" applyFill="1" applyBorder="1" applyAlignment="1">
      <alignment horizontal="center" vertical="center" wrapText="1"/>
    </xf>
    <xf numFmtId="4" fontId="165" fillId="138" borderId="79" xfId="0" applyNumberFormat="1" applyFont="1" applyFill="1" applyBorder="1" applyAlignment="1">
      <alignment horizontal="center" vertical="center" wrapText="1"/>
    </xf>
    <xf numFmtId="4" fontId="128" fillId="106" borderId="72" xfId="0" applyNumberFormat="1" applyFont="1" applyFill="1" applyBorder="1" applyAlignment="1">
      <alignment horizontal="center" vertical="center" wrapText="1"/>
    </xf>
    <xf numFmtId="4" fontId="17" fillId="14" borderId="41" xfId="0" applyNumberFormat="1" applyFont="1" applyFill="1" applyBorder="1" applyAlignment="1">
      <alignment horizontal="center" vertical="center" wrapText="1"/>
    </xf>
    <xf numFmtId="0" fontId="95" fillId="0" borderId="86" xfId="0" applyFont="1" applyBorder="1" applyAlignment="1">
      <alignment horizontal="center" vertical="center" wrapText="1"/>
    </xf>
    <xf numFmtId="3" fontId="7" fillId="5" borderId="74" xfId="0" applyNumberFormat="1" applyFont="1" applyFill="1" applyBorder="1" applyAlignment="1">
      <alignment horizontal="center" vertical="center" wrapText="1"/>
    </xf>
    <xf numFmtId="3" fontId="106" fillId="87" borderId="75" xfId="0" applyNumberFormat="1" applyFont="1" applyFill="1" applyBorder="1" applyAlignment="1">
      <alignment horizontal="center" vertical="center" wrapText="1"/>
    </xf>
    <xf numFmtId="3" fontId="168" fillId="140" borderId="76" xfId="0" applyNumberFormat="1" applyFont="1" applyFill="1" applyBorder="1" applyAlignment="1">
      <alignment horizontal="center" vertical="center" wrapText="1"/>
    </xf>
    <xf numFmtId="3" fontId="106" fillId="87" borderId="76" xfId="0" applyNumberFormat="1" applyFont="1" applyFill="1" applyBorder="1" applyAlignment="1">
      <alignment horizontal="center" vertical="center" wrapText="1"/>
    </xf>
    <xf numFmtId="3" fontId="168" fillId="140" borderId="78" xfId="0" applyNumberFormat="1" applyFont="1" applyFill="1" applyBorder="1" applyAlignment="1">
      <alignment horizontal="center" vertical="center" wrapText="1"/>
    </xf>
    <xf numFmtId="3" fontId="22" fillId="19" borderId="79" xfId="0" applyNumberFormat="1" applyFont="1" applyFill="1" applyBorder="1" applyAlignment="1">
      <alignment horizontal="center" vertical="center" wrapText="1"/>
    </xf>
    <xf numFmtId="3" fontId="116" fillId="96" borderId="41" xfId="0" applyNumberFormat="1" applyFont="1" applyFill="1" applyBorder="1" applyAlignment="1">
      <alignment horizontal="center" vertical="center" wrapText="1"/>
    </xf>
    <xf numFmtId="3" fontId="159" fillId="133" borderId="74" xfId="0" applyNumberFormat="1" applyFont="1" applyFill="1" applyBorder="1" applyAlignment="1">
      <alignment horizontal="center" vertical="center" wrapText="1"/>
    </xf>
    <xf numFmtId="3" fontId="180" fillId="151" borderId="75" xfId="0" applyNumberFormat="1" applyFont="1" applyFill="1" applyBorder="1" applyAlignment="1">
      <alignment horizontal="center" vertical="center" wrapText="1"/>
    </xf>
    <xf numFmtId="3" fontId="142" fillId="118" borderId="76" xfId="0" applyNumberFormat="1" applyFont="1" applyFill="1" applyBorder="1" applyAlignment="1">
      <alignment horizontal="center" vertical="center" wrapText="1"/>
    </xf>
    <xf numFmtId="3" fontId="180" fillId="151" borderId="76" xfId="0" applyNumberFormat="1" applyFont="1" applyFill="1" applyBorder="1" applyAlignment="1">
      <alignment horizontal="center" vertical="center" wrapText="1"/>
    </xf>
    <xf numFmtId="3" fontId="142" fillId="118" borderId="78" xfId="0" applyNumberFormat="1" applyFont="1" applyFill="1" applyBorder="1" applyAlignment="1">
      <alignment horizontal="center" vertical="center" wrapText="1"/>
    </xf>
    <xf numFmtId="3" fontId="43" fillId="36" borderId="79" xfId="0" applyNumberFormat="1" applyFont="1" applyFill="1" applyBorder="1" applyAlignment="1">
      <alignment horizontal="center" vertical="center" wrapText="1"/>
    </xf>
    <xf numFmtId="164" fontId="111" fillId="92" borderId="79" xfId="0" applyNumberFormat="1" applyFont="1" applyFill="1" applyBorder="1" applyAlignment="1">
      <alignment horizontal="center" vertical="center" wrapText="1"/>
    </xf>
    <xf numFmtId="164" fontId="160" fillId="134" borderId="74" xfId="0" applyNumberFormat="1" applyFont="1" applyFill="1" applyBorder="1" applyAlignment="1">
      <alignment horizontal="center" vertical="center" wrapText="1"/>
    </xf>
    <xf numFmtId="164" fontId="138" fillId="115" borderId="75" xfId="0" applyNumberFormat="1" applyFont="1" applyFill="1" applyBorder="1" applyAlignment="1">
      <alignment horizontal="center" vertical="center" wrapText="1"/>
    </xf>
    <xf numFmtId="164" fontId="138" fillId="115" borderId="76" xfId="0" applyNumberFormat="1" applyFont="1" applyFill="1" applyBorder="1" applyAlignment="1">
      <alignment horizontal="center" vertical="center" wrapText="1"/>
    </xf>
    <xf numFmtId="164" fontId="122" fillId="102" borderId="75" xfId="0" applyNumberFormat="1" applyFont="1" applyFill="1" applyBorder="1" applyAlignment="1">
      <alignment horizontal="center" vertical="center" wrapText="1"/>
    </xf>
    <xf numFmtId="164" fontId="122" fillId="102" borderId="76" xfId="0" applyNumberFormat="1" applyFont="1" applyFill="1" applyBorder="1" applyAlignment="1">
      <alignment horizontal="center" vertical="center" wrapText="1"/>
    </xf>
    <xf numFmtId="164" fontId="122" fillId="102" borderId="77" xfId="0" applyNumberFormat="1" applyFont="1" applyFill="1" applyBorder="1" applyAlignment="1">
      <alignment horizontal="center" vertical="center" wrapText="1"/>
    </xf>
    <xf numFmtId="164" fontId="73" fillId="60" borderId="76" xfId="0" applyNumberFormat="1" applyFont="1" applyFill="1" applyBorder="1" applyAlignment="1">
      <alignment horizontal="center" vertical="center" wrapText="1"/>
    </xf>
    <xf numFmtId="164" fontId="25" fillId="22" borderId="79" xfId="0" applyNumberFormat="1" applyFont="1" applyFill="1" applyBorder="1" applyAlignment="1">
      <alignment horizontal="center" vertical="center" wrapText="1"/>
    </xf>
    <xf numFmtId="164" fontId="143" fillId="119" borderId="79" xfId="0" applyNumberFormat="1" applyFont="1" applyFill="1" applyBorder="1" applyAlignment="1">
      <alignment horizontal="center" vertical="center" wrapText="1"/>
    </xf>
    <xf numFmtId="164" fontId="182" fillId="153" borderId="74" xfId="0" applyNumberFormat="1" applyFont="1" applyFill="1" applyBorder="1" applyAlignment="1">
      <alignment horizontal="center" vertical="center" wrapText="1"/>
    </xf>
    <xf numFmtId="164" fontId="37" fillId="30" borderId="75" xfId="0" applyNumberFormat="1" applyFont="1" applyFill="1" applyBorder="1" applyAlignment="1">
      <alignment horizontal="center" vertical="center" wrapText="1"/>
    </xf>
    <xf numFmtId="164" fontId="37" fillId="30" borderId="76" xfId="0" applyNumberFormat="1" applyFont="1" applyFill="1" applyBorder="1" applyAlignment="1">
      <alignment horizontal="center" vertical="center" wrapText="1"/>
    </xf>
    <xf numFmtId="164" fontId="171" fillId="141" borderId="75" xfId="0" applyNumberFormat="1" applyFont="1" applyFill="1" applyBorder="1" applyAlignment="1">
      <alignment horizontal="center" vertical="center" wrapText="1"/>
    </xf>
    <xf numFmtId="164" fontId="171" fillId="141" borderId="76" xfId="0" applyNumberFormat="1" applyFont="1" applyFill="1" applyBorder="1" applyAlignment="1">
      <alignment horizontal="center" vertical="center" wrapText="1"/>
    </xf>
    <xf numFmtId="164" fontId="171" fillId="141" borderId="77" xfId="0" applyNumberFormat="1" applyFont="1" applyFill="1" applyBorder="1" applyAlignment="1">
      <alignment horizontal="center" vertical="center" wrapText="1"/>
    </xf>
    <xf numFmtId="164" fontId="75" fillId="62" borderId="79" xfId="0" applyNumberFormat="1" applyFont="1" applyFill="1" applyBorder="1" applyAlignment="1">
      <alignment horizontal="center" vertical="center" wrapText="1"/>
    </xf>
    <xf numFmtId="164" fontId="110" fillId="91" borderId="74" xfId="0" applyNumberFormat="1" applyFont="1" applyFill="1" applyBorder="1" applyAlignment="1">
      <alignment horizontal="center" vertical="center" wrapText="1"/>
    </xf>
    <xf numFmtId="164" fontId="49" fillId="40" borderId="75" xfId="0" applyNumberFormat="1" applyFont="1" applyFill="1" applyBorder="1" applyAlignment="1">
      <alignment horizontal="center" vertical="center" wrapText="1"/>
    </xf>
    <xf numFmtId="164" fontId="49" fillId="40" borderId="76" xfId="0" applyNumberFormat="1" applyFont="1" applyFill="1" applyBorder="1" applyAlignment="1">
      <alignment horizontal="center" vertical="center" wrapText="1"/>
    </xf>
    <xf numFmtId="164" fontId="193" fillId="161" borderId="75" xfId="0" applyNumberFormat="1" applyFont="1" applyFill="1" applyBorder="1" applyAlignment="1">
      <alignment horizontal="center" vertical="center" wrapText="1"/>
    </xf>
    <xf numFmtId="164" fontId="193" fillId="161" borderId="76" xfId="0" applyNumberFormat="1" applyFont="1" applyFill="1" applyBorder="1" applyAlignment="1">
      <alignment horizontal="center" vertical="center" wrapText="1"/>
    </xf>
    <xf numFmtId="164" fontId="193" fillId="161" borderId="77" xfId="0" applyNumberFormat="1" applyFont="1" applyFill="1" applyBorder="1" applyAlignment="1">
      <alignment horizontal="center" vertical="center" wrapText="1"/>
    </xf>
    <xf numFmtId="164" fontId="130" fillId="107" borderId="79" xfId="0" applyNumberFormat="1" applyFont="1" applyFill="1" applyBorder="1" applyAlignment="1">
      <alignment horizontal="center" vertical="center" wrapText="1"/>
    </xf>
    <xf numFmtId="3" fontId="180" fillId="151" borderId="77" xfId="0" applyNumberFormat="1" applyFont="1" applyFill="1" applyBorder="1" applyAlignment="1">
      <alignment horizontal="center" vertical="center" wrapText="1"/>
    </xf>
    <xf numFmtId="4" fontId="11" fillId="8" borderId="74" xfId="0" applyNumberFormat="1" applyFont="1" applyFill="1" applyBorder="1" applyAlignment="1">
      <alignment horizontal="center" vertical="center" wrapText="1"/>
    </xf>
    <xf numFmtId="4" fontId="144" fillId="120" borderId="75" xfId="0" applyNumberFormat="1" applyFont="1" applyFill="1" applyBorder="1" applyAlignment="1">
      <alignment horizontal="center" vertical="center" wrapText="1"/>
    </xf>
    <xf numFmtId="4" fontId="144" fillId="120" borderId="76" xfId="0" applyNumberFormat="1" applyFont="1" applyFill="1" applyBorder="1" applyAlignment="1">
      <alignment horizontal="center" vertical="center" wrapText="1"/>
    </xf>
    <xf numFmtId="4" fontId="56" fillId="47" borderId="75" xfId="0" applyNumberFormat="1" applyFont="1" applyFill="1" applyBorder="1" applyAlignment="1">
      <alignment horizontal="center" vertical="center" wrapText="1"/>
    </xf>
    <xf numFmtId="4" fontId="56" fillId="47" borderId="76" xfId="0" applyNumberFormat="1" applyFont="1" applyFill="1" applyBorder="1" applyAlignment="1">
      <alignment horizontal="center" vertical="center" wrapText="1"/>
    </xf>
    <xf numFmtId="4" fontId="56" fillId="47" borderId="77" xfId="0" applyNumberFormat="1" applyFont="1" applyFill="1" applyBorder="1" applyAlignment="1">
      <alignment horizontal="center" vertical="center" wrapText="1"/>
    </xf>
    <xf numFmtId="4" fontId="66" fillId="56" borderId="76" xfId="0" applyNumberFormat="1" applyFont="1" applyFill="1" applyBorder="1" applyAlignment="1">
      <alignment horizontal="center" vertical="center" wrapText="1"/>
    </xf>
    <xf numFmtId="4" fontId="67" fillId="57" borderId="79" xfId="0" applyNumberFormat="1" applyFont="1" applyFill="1" applyBorder="1" applyAlignment="1">
      <alignment horizontal="center" vertical="center" wrapText="1"/>
    </xf>
    <xf numFmtId="4" fontId="74" fillId="61" borderId="79" xfId="0" applyNumberFormat="1" applyFont="1" applyFill="1" applyBorder="1" applyAlignment="1">
      <alignment horizontal="center" vertical="center" wrapText="1"/>
    </xf>
    <xf numFmtId="4" fontId="187" fillId="157" borderId="79" xfId="0" applyNumberFormat="1" applyFont="1" applyFill="1" applyBorder="1" applyAlignment="1">
      <alignment horizontal="center" vertical="center" wrapText="1"/>
    </xf>
    <xf numFmtId="4" fontId="70" fillId="59" borderId="79" xfId="0" applyNumberFormat="1" applyFont="1" applyFill="1" applyBorder="1" applyAlignment="1">
      <alignment horizontal="center" vertical="center" wrapText="1"/>
    </xf>
    <xf numFmtId="0" fontId="139" fillId="116" borderId="1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3" fontId="1" fillId="73" borderId="55" xfId="0" applyNumberFormat="1" applyFont="1" applyFill="1" applyBorder="1" applyAlignment="1">
      <alignment horizontal="center" vertical="center" wrapText="1"/>
    </xf>
    <xf numFmtId="3" fontId="1" fillId="79" borderId="34" xfId="0" applyNumberFormat="1" applyFont="1" applyFill="1" applyBorder="1" applyAlignment="1">
      <alignment horizontal="center" vertical="center" wrapText="1"/>
    </xf>
    <xf numFmtId="3" fontId="1" fillId="77" borderId="55" xfId="0" applyNumberFormat="1" applyFont="1" applyFill="1" applyBorder="1" applyAlignment="1">
      <alignment horizontal="center" vertical="center" wrapText="1"/>
    </xf>
    <xf numFmtId="4" fontId="47" fillId="0" borderId="0" xfId="0" applyNumberFormat="1" applyFont="1" applyFill="1" applyBorder="1" applyAlignment="1">
      <alignment horizontal="center" vertical="center" wrapText="1"/>
    </xf>
    <xf numFmtId="3" fontId="90" fillId="73" borderId="70" xfId="0" applyNumberFormat="1" applyFont="1" applyFill="1" applyBorder="1" applyAlignment="1">
      <alignment horizontal="center" vertical="center" wrapText="1"/>
    </xf>
    <xf numFmtId="3" fontId="33" fillId="26" borderId="55" xfId="0" applyNumberFormat="1" applyFont="1" applyFill="1" applyBorder="1" applyAlignment="1">
      <alignment horizontal="center" vertical="center" wrapText="1"/>
    </xf>
    <xf numFmtId="3" fontId="106" fillId="87" borderId="74" xfId="0" applyNumberFormat="1" applyFont="1" applyFill="1" applyBorder="1" applyAlignment="1">
      <alignment horizontal="center" vertical="center" wrapText="1"/>
    </xf>
    <xf numFmtId="3" fontId="7" fillId="5" borderId="75" xfId="0" applyNumberFormat="1" applyFont="1" applyFill="1" applyBorder="1" applyAlignment="1">
      <alignment horizontal="center" vertical="center" wrapText="1"/>
    </xf>
    <xf numFmtId="3" fontId="97" fillId="79" borderId="69" xfId="0" applyNumberFormat="1" applyFont="1" applyFill="1" applyBorder="1" applyAlignment="1">
      <alignment horizontal="center" vertical="center" wrapText="1"/>
    </xf>
    <xf numFmtId="3" fontId="31" fillId="25" borderId="34" xfId="0" applyNumberFormat="1" applyFont="1" applyFill="1" applyBorder="1" applyAlignment="1">
      <alignment horizontal="center" vertical="center" wrapText="1"/>
    </xf>
    <xf numFmtId="3" fontId="94" fillId="77" borderId="70" xfId="0" applyNumberFormat="1" applyFont="1" applyFill="1" applyBorder="1" applyAlignment="1">
      <alignment horizontal="center" vertical="center" wrapText="1"/>
    </xf>
    <xf numFmtId="3" fontId="109" fillId="90" borderId="55" xfId="0" applyNumberFormat="1" applyFont="1" applyFill="1" applyBorder="1" applyAlignment="1">
      <alignment horizontal="center" vertical="center" wrapText="1"/>
    </xf>
    <xf numFmtId="3" fontId="180" fillId="151" borderId="74" xfId="0" applyNumberFormat="1" applyFont="1" applyFill="1" applyBorder="1" applyAlignment="1">
      <alignment horizontal="center" vertical="center" wrapText="1"/>
    </xf>
    <xf numFmtId="3" fontId="159" fillId="133" borderId="75" xfId="0" applyNumberFormat="1" applyFont="1" applyFill="1" applyBorder="1" applyAlignment="1">
      <alignment horizontal="center" vertical="center" wrapText="1"/>
    </xf>
    <xf numFmtId="164" fontId="167" fillId="139" borderId="34" xfId="0" applyNumberFormat="1" applyFont="1" applyFill="1" applyBorder="1" applyAlignment="1">
      <alignment horizontal="center" vertical="center" wrapText="1"/>
    </xf>
    <xf numFmtId="164" fontId="122" fillId="102" borderId="70" xfId="0" applyNumberFormat="1" applyFont="1" applyFill="1" applyBorder="1" applyAlignment="1">
      <alignment horizontal="center" vertical="center" wrapText="1"/>
    </xf>
    <xf numFmtId="164" fontId="57" fillId="48" borderId="55" xfId="0" applyNumberFormat="1" applyFont="1" applyFill="1" applyBorder="1" applyAlignment="1">
      <alignment horizontal="center" vertical="center" wrapText="1"/>
    </xf>
    <xf numFmtId="164" fontId="138" fillId="115" borderId="74" xfId="0" applyNumberFormat="1" applyFont="1" applyFill="1" applyBorder="1" applyAlignment="1">
      <alignment horizontal="center" vertical="center" wrapText="1"/>
    </xf>
    <xf numFmtId="164" fontId="160" fillId="134" borderId="75" xfId="0" applyNumberFormat="1" applyFont="1" applyFill="1" applyBorder="1" applyAlignment="1">
      <alignment horizontal="center" vertical="center" wrapText="1"/>
    </xf>
    <xf numFmtId="164" fontId="63" fillId="53" borderId="69" xfId="0" applyNumberFormat="1" applyFont="1" applyFill="1" applyBorder="1" applyAlignment="1">
      <alignment horizontal="center" vertical="center" wrapText="1"/>
    </xf>
    <xf numFmtId="164" fontId="171" fillId="141" borderId="34" xfId="0" applyNumberFormat="1" applyFont="1" applyFill="1" applyBorder="1" applyAlignment="1">
      <alignment horizontal="center" vertical="center" wrapText="1"/>
    </xf>
    <xf numFmtId="164" fontId="171" fillId="141" borderId="70" xfId="0" applyNumberFormat="1" applyFont="1" applyFill="1" applyBorder="1" applyAlignment="1">
      <alignment horizontal="center" vertical="center" wrapText="1"/>
    </xf>
    <xf numFmtId="164" fontId="60" fillId="51" borderId="55" xfId="0" applyNumberFormat="1" applyFont="1" applyFill="1" applyBorder="1" applyAlignment="1">
      <alignment horizontal="center" vertical="center" wrapText="1"/>
    </xf>
    <xf numFmtId="164" fontId="37" fillId="30" borderId="74" xfId="0" applyNumberFormat="1" applyFont="1" applyFill="1" applyBorder="1" applyAlignment="1">
      <alignment horizontal="center" vertical="center" wrapText="1"/>
    </xf>
    <xf numFmtId="164" fontId="182" fillId="153" borderId="75" xfId="0" applyNumberFormat="1" applyFont="1" applyFill="1" applyBorder="1" applyAlignment="1">
      <alignment horizontal="center" vertical="center" wrapText="1"/>
    </xf>
    <xf numFmtId="164" fontId="193" fillId="161" borderId="70" xfId="0" applyNumberFormat="1" applyFont="1" applyFill="1" applyBorder="1" applyAlignment="1">
      <alignment horizontal="center" vertical="center" wrapText="1"/>
    </xf>
    <xf numFmtId="164" fontId="101" fillId="82" borderId="55" xfId="0" applyNumberFormat="1" applyFont="1" applyFill="1" applyBorder="1" applyAlignment="1">
      <alignment horizontal="center" vertical="center" wrapText="1"/>
    </xf>
    <xf numFmtId="164" fontId="49" fillId="40" borderId="74" xfId="0" applyNumberFormat="1" applyFont="1" applyFill="1" applyBorder="1" applyAlignment="1">
      <alignment horizontal="center" vertical="center" wrapText="1"/>
    </xf>
    <xf numFmtId="164" fontId="110" fillId="91" borderId="75" xfId="0" applyNumberFormat="1" applyFont="1" applyFill="1" applyBorder="1" applyAlignment="1">
      <alignment horizontal="center" vertical="center" wrapText="1"/>
    </xf>
    <xf numFmtId="4" fontId="56" fillId="47" borderId="70" xfId="0" applyNumberFormat="1" applyFont="1" applyFill="1" applyBorder="1" applyAlignment="1">
      <alignment horizontal="center" vertical="center" wrapText="1"/>
    </xf>
    <xf numFmtId="4" fontId="76" fillId="63" borderId="55" xfId="0" applyNumberFormat="1" applyFont="1" applyFill="1" applyBorder="1" applyAlignment="1">
      <alignment horizontal="center" vertical="center" wrapText="1"/>
    </xf>
    <xf numFmtId="4" fontId="144" fillId="120" borderId="74" xfId="0" applyNumberFormat="1" applyFont="1" applyFill="1" applyBorder="1" applyAlignment="1">
      <alignment horizontal="center" vertical="center" wrapText="1"/>
    </xf>
    <xf numFmtId="4" fontId="11" fillId="8" borderId="75" xfId="0" applyNumberFormat="1" applyFont="1" applyFill="1" applyBorder="1" applyAlignment="1">
      <alignment horizontal="center" vertical="center" wrapText="1"/>
    </xf>
    <xf numFmtId="4" fontId="12" fillId="9" borderId="69" xfId="0" applyNumberFormat="1" applyFont="1" applyFill="1" applyBorder="1" applyAlignment="1">
      <alignment horizontal="center" vertical="center" wrapText="1"/>
    </xf>
    <xf numFmtId="4" fontId="156" fillId="131" borderId="34" xfId="0" applyNumberFormat="1" applyFont="1" applyFill="1" applyBorder="1" applyAlignment="1">
      <alignment horizontal="center" vertical="center" wrapText="1"/>
    </xf>
    <xf numFmtId="4" fontId="156" fillId="131" borderId="70" xfId="0" applyNumberFormat="1" applyFont="1" applyFill="1" applyBorder="1" applyAlignment="1">
      <alignment horizontal="center" vertical="center" wrapText="1"/>
    </xf>
    <xf numFmtId="4" fontId="195" fillId="163" borderId="55" xfId="0" applyNumberFormat="1" applyFont="1" applyFill="1" applyBorder="1" applyAlignment="1">
      <alignment horizontal="center" vertical="center" wrapText="1"/>
    </xf>
    <xf numFmtId="4" fontId="93" fillId="76" borderId="74" xfId="0" applyNumberFormat="1" applyFont="1" applyFill="1" applyBorder="1" applyAlignment="1">
      <alignment horizontal="center" vertical="center" wrapText="1"/>
    </xf>
    <xf numFmtId="4" fontId="154" fillId="129" borderId="75" xfId="0" applyNumberFormat="1" applyFont="1" applyFill="1" applyBorder="1" applyAlignment="1">
      <alignment horizontal="center" vertical="center" wrapText="1"/>
    </xf>
    <xf numFmtId="4" fontId="183" fillId="154" borderId="70" xfId="0" applyNumberFormat="1" applyFont="1" applyFill="1" applyBorder="1" applyAlignment="1">
      <alignment horizontal="center" vertical="center" wrapText="1"/>
    </xf>
    <xf numFmtId="4" fontId="178" fillId="149" borderId="55" xfId="0" applyNumberFormat="1" applyFont="1" applyFill="1" applyBorder="1" applyAlignment="1">
      <alignment horizontal="center" vertical="center" wrapText="1"/>
    </xf>
    <xf numFmtId="4" fontId="163" fillId="136" borderId="74" xfId="0" applyNumberFormat="1" applyFont="1" applyFill="1" applyBorder="1" applyAlignment="1">
      <alignment horizontal="center" vertical="center" wrapText="1"/>
    </xf>
    <xf numFmtId="4" fontId="151" fillId="126" borderId="75" xfId="0" applyNumberFormat="1" applyFont="1" applyFill="1" applyBorder="1" applyAlignment="1">
      <alignment horizontal="center" vertical="center" wrapText="1"/>
    </xf>
    <xf numFmtId="4" fontId="51" fillId="42" borderId="70" xfId="0" applyNumberFormat="1" applyFont="1" applyFill="1" applyBorder="1" applyAlignment="1">
      <alignment horizontal="center" vertical="center" wrapText="1"/>
    </xf>
    <xf numFmtId="4" fontId="79" fillId="66" borderId="55" xfId="0" applyNumberFormat="1" applyFont="1" applyFill="1" applyBorder="1" applyAlignment="1">
      <alignment horizontal="center" vertical="center" wrapText="1"/>
    </xf>
    <xf numFmtId="4" fontId="119" fillId="99" borderId="75" xfId="0" applyNumberFormat="1" applyFont="1" applyFill="1" applyBorder="1" applyAlignment="1">
      <alignment horizontal="center" vertical="center" wrapText="1"/>
    </xf>
    <xf numFmtId="0" fontId="202" fillId="0" borderId="0" xfId="0" applyFont="1" applyAlignment="1">
      <alignment wrapText="1"/>
    </xf>
    <xf numFmtId="164" fontId="122" fillId="102" borderId="74" xfId="0" applyNumberFormat="1" applyFont="1" applyFill="1" applyBorder="1" applyAlignment="1">
      <alignment horizontal="center" vertical="center" wrapText="1"/>
    </xf>
    <xf numFmtId="164" fontId="171" fillId="141" borderId="74" xfId="0" applyNumberFormat="1" applyFont="1" applyFill="1" applyBorder="1" applyAlignment="1">
      <alignment horizontal="center" vertical="center" wrapText="1"/>
    </xf>
    <xf numFmtId="164" fontId="193" fillId="161" borderId="74" xfId="0" applyNumberFormat="1" applyFont="1" applyFill="1" applyBorder="1" applyAlignment="1">
      <alignment horizontal="center" vertical="center" wrapText="1"/>
    </xf>
    <xf numFmtId="4" fontId="56" fillId="47" borderId="74" xfId="0" applyNumberFormat="1" applyFont="1" applyFill="1" applyBorder="1" applyAlignment="1">
      <alignment horizontal="center" vertical="center" wrapText="1"/>
    </xf>
    <xf numFmtId="4" fontId="156" fillId="131" borderId="69" xfId="0" applyNumberFormat="1" applyFont="1" applyFill="1" applyBorder="1" applyAlignment="1">
      <alignment horizontal="center" vertical="center" wrapText="1"/>
    </xf>
    <xf numFmtId="4" fontId="156" fillId="131" borderId="74" xfId="0" applyNumberFormat="1" applyFont="1" applyFill="1" applyBorder="1" applyAlignment="1">
      <alignment horizontal="center" vertical="center" wrapText="1"/>
    </xf>
    <xf numFmtId="4" fontId="183" fillId="154" borderId="74" xfId="0" applyNumberFormat="1" applyFont="1" applyFill="1" applyBorder="1" applyAlignment="1">
      <alignment horizontal="center" vertical="center" wrapText="1"/>
    </xf>
    <xf numFmtId="3" fontId="90" fillId="73" borderId="56" xfId="0" applyNumberFormat="1" applyFont="1" applyFill="1" applyBorder="1" applyAlignment="1">
      <alignment horizontal="center" vertical="center" wrapText="1"/>
    </xf>
    <xf numFmtId="3" fontId="106" fillId="87" borderId="77" xfId="0" applyNumberFormat="1" applyFont="1" applyFill="1" applyBorder="1" applyAlignment="1">
      <alignment horizontal="center" vertical="center" wrapText="1"/>
    </xf>
    <xf numFmtId="3" fontId="97" fillId="79" borderId="44" xfId="0" applyNumberFormat="1" applyFont="1" applyFill="1" applyBorder="1" applyAlignment="1">
      <alignment horizontal="center" vertical="center" wrapText="1"/>
    </xf>
    <xf numFmtId="164" fontId="35" fillId="28" borderId="44" xfId="0" applyNumberFormat="1" applyFont="1" applyFill="1" applyBorder="1" applyAlignment="1">
      <alignment horizontal="center" vertical="center" wrapText="1"/>
    </xf>
    <xf numFmtId="164" fontId="138" fillId="115" borderId="77" xfId="0" applyNumberFormat="1" applyFont="1" applyFill="1" applyBorder="1" applyAlignment="1">
      <alignment horizontal="center" vertical="center" wrapText="1"/>
    </xf>
    <xf numFmtId="164" fontId="37" fillId="30" borderId="77" xfId="0" applyNumberFormat="1" applyFont="1" applyFill="1" applyBorder="1" applyAlignment="1">
      <alignment horizontal="center" vertical="center" wrapText="1"/>
    </xf>
    <xf numFmtId="164" fontId="49" fillId="40" borderId="77" xfId="0" applyNumberFormat="1" applyFont="1" applyFill="1" applyBorder="1" applyAlignment="1">
      <alignment horizontal="center" vertical="center" wrapText="1"/>
    </xf>
    <xf numFmtId="4" fontId="144" fillId="120" borderId="77" xfId="0" applyNumberFormat="1" applyFont="1" applyFill="1" applyBorder="1" applyAlignment="1">
      <alignment horizontal="center" vertical="center" wrapText="1"/>
    </xf>
    <xf numFmtId="4" fontId="93" fillId="76" borderId="77" xfId="0" applyNumberFormat="1" applyFont="1" applyFill="1" applyBorder="1" applyAlignment="1">
      <alignment horizontal="center" vertical="center" wrapText="1"/>
    </xf>
    <xf numFmtId="4" fontId="163" fillId="136" borderId="77" xfId="0" applyNumberFormat="1" applyFont="1" applyFill="1" applyBorder="1" applyAlignment="1">
      <alignment horizontal="center" vertical="center" wrapText="1"/>
    </xf>
    <xf numFmtId="3" fontId="157" fillId="132" borderId="55" xfId="0" applyNumberFormat="1" applyFont="1" applyFill="1" applyBorder="1" applyAlignment="1">
      <alignment horizontal="center" vertical="center" wrapText="1"/>
    </xf>
    <xf numFmtId="3" fontId="168" fillId="140" borderId="75" xfId="0" applyNumberFormat="1" applyFont="1" applyFill="1" applyBorder="1" applyAlignment="1">
      <alignment horizontal="center" vertical="center" wrapText="1"/>
    </xf>
    <xf numFmtId="3" fontId="125" fillId="103" borderId="34" xfId="0" applyNumberFormat="1" applyFont="1" applyFill="1" applyBorder="1" applyAlignment="1">
      <alignment horizontal="center" vertical="center" wrapText="1"/>
    </xf>
    <xf numFmtId="3" fontId="62" fillId="52" borderId="55" xfId="0" applyNumberFormat="1" applyFont="1" applyFill="1" applyBorder="1" applyAlignment="1">
      <alignment horizontal="center" vertical="center" wrapText="1"/>
    </xf>
    <xf numFmtId="3" fontId="142" fillId="118" borderId="75" xfId="0" applyNumberFormat="1" applyFont="1" applyFill="1" applyBorder="1" applyAlignment="1">
      <alignment horizontal="center" vertical="center" wrapText="1"/>
    </xf>
    <xf numFmtId="164" fontId="131" fillId="108" borderId="34" xfId="0" applyNumberFormat="1" applyFont="1" applyFill="1" applyBorder="1" applyAlignment="1">
      <alignment horizontal="center" vertical="center" wrapText="1"/>
    </xf>
    <xf numFmtId="164" fontId="73" fillId="60" borderId="55" xfId="0" applyNumberFormat="1" applyFont="1" applyFill="1" applyBorder="1" applyAlignment="1">
      <alignment horizontal="center" vertical="center" wrapText="1"/>
    </xf>
    <xf numFmtId="164" fontId="8" fillId="6" borderId="75" xfId="0" applyNumberFormat="1" applyFont="1" applyFill="1" applyBorder="1" applyAlignment="1">
      <alignment horizontal="center" vertical="center" wrapText="1"/>
    </xf>
    <xf numFmtId="164" fontId="136" fillId="113" borderId="55" xfId="0" applyNumberFormat="1" applyFont="1" applyFill="1" applyBorder="1" applyAlignment="1">
      <alignment horizontal="center" vertical="center" wrapText="1"/>
    </xf>
    <xf numFmtId="164" fontId="152" fillId="127" borderId="75" xfId="0" applyNumberFormat="1" applyFont="1" applyFill="1" applyBorder="1" applyAlignment="1">
      <alignment horizontal="center" vertical="center" wrapText="1"/>
    </xf>
    <xf numFmtId="164" fontId="102" fillId="83" borderId="55" xfId="0" applyNumberFormat="1" applyFont="1" applyFill="1" applyBorder="1" applyAlignment="1">
      <alignment horizontal="center" vertical="center" wrapText="1"/>
    </xf>
    <xf numFmtId="164" fontId="39" fillId="32" borderId="75" xfId="0" applyNumberFormat="1" applyFont="1" applyFill="1" applyBorder="1" applyAlignment="1">
      <alignment horizontal="center" vertical="center" wrapText="1"/>
    </xf>
    <xf numFmtId="4" fontId="66" fillId="56" borderId="55" xfId="0" applyNumberFormat="1" applyFont="1" applyFill="1" applyBorder="1" applyAlignment="1">
      <alignment horizontal="center" vertical="center" wrapText="1"/>
    </xf>
    <xf numFmtId="4" fontId="135" fillId="112" borderId="75" xfId="0" applyNumberFormat="1" applyFont="1" applyFill="1" applyBorder="1" applyAlignment="1">
      <alignment horizontal="center" vertical="center" wrapText="1"/>
    </xf>
    <xf numFmtId="4" fontId="45" fillId="37" borderId="55" xfId="0" applyNumberFormat="1" applyFont="1" applyFill="1" applyBorder="1" applyAlignment="1">
      <alignment horizontal="center" vertical="center" wrapText="1"/>
    </xf>
    <xf numFmtId="4" fontId="41" fillId="34" borderId="75" xfId="0" applyNumberFormat="1" applyFont="1" applyFill="1" applyBorder="1" applyAlignment="1">
      <alignment horizontal="center" vertical="center" wrapText="1"/>
    </xf>
    <xf numFmtId="4" fontId="19" fillId="16" borderId="55" xfId="0" applyNumberFormat="1" applyFont="1" applyFill="1" applyBorder="1" applyAlignment="1">
      <alignment horizontal="center" vertical="center" wrapText="1"/>
    </xf>
    <xf numFmtId="4" fontId="145" fillId="121" borderId="75" xfId="0" applyNumberFormat="1" applyFont="1" applyFill="1" applyBorder="1" applyAlignment="1">
      <alignment horizontal="center" vertical="center" wrapText="1"/>
    </xf>
    <xf numFmtId="4" fontId="173" fillId="143" borderId="55" xfId="0" applyNumberFormat="1" applyFont="1" applyFill="1" applyBorder="1" applyAlignment="1">
      <alignment horizontal="center" vertical="center" wrapText="1"/>
    </xf>
    <xf numFmtId="4" fontId="77" fillId="64" borderId="75" xfId="0" applyNumberFormat="1" applyFont="1" applyFill="1" applyBorder="1" applyAlignment="1">
      <alignment horizontal="center" vertical="center" wrapText="1"/>
    </xf>
    <xf numFmtId="4" fontId="156" fillId="131" borderId="63" xfId="0" applyNumberFormat="1" applyFont="1" applyFill="1" applyBorder="1" applyAlignment="1">
      <alignment horizontal="center" vertical="center" wrapText="1"/>
    </xf>
    <xf numFmtId="4" fontId="155" fillId="130" borderId="78" xfId="0" applyNumberFormat="1" applyFont="1" applyFill="1" applyBorder="1" applyAlignment="1">
      <alignment horizontal="center" vertical="center" wrapText="1"/>
    </xf>
    <xf numFmtId="3" fontId="4" fillId="4" borderId="0" xfId="0" applyNumberFormat="1" applyFont="1" applyFill="1" applyBorder="1" applyAlignment="1">
      <alignment horizontal="center" vertical="center" wrapText="1"/>
    </xf>
    <xf numFmtId="3" fontId="90" fillId="73" borderId="0" xfId="0" applyNumberFormat="1" applyFont="1" applyFill="1" applyBorder="1" applyAlignment="1">
      <alignment horizontal="center" vertical="center" wrapText="1"/>
    </xf>
    <xf numFmtId="3" fontId="106" fillId="87" borderId="0" xfId="0" applyNumberFormat="1" applyFont="1" applyFill="1" applyBorder="1" applyAlignment="1">
      <alignment horizontal="center" vertical="center" wrapText="1"/>
    </xf>
    <xf numFmtId="3" fontId="106" fillId="87" borderId="86" xfId="0" applyNumberFormat="1" applyFont="1" applyFill="1" applyBorder="1" applyAlignment="1">
      <alignment horizontal="center" vertical="center" wrapText="1"/>
    </xf>
    <xf numFmtId="3" fontId="97" fillId="79" borderId="0" xfId="0" applyNumberFormat="1" applyFont="1" applyFill="1" applyBorder="1" applyAlignment="1">
      <alignment horizontal="center" vertical="center" wrapText="1"/>
    </xf>
    <xf numFmtId="3" fontId="94" fillId="77" borderId="0" xfId="0" applyNumberFormat="1" applyFont="1" applyFill="1" applyBorder="1" applyAlignment="1">
      <alignment horizontal="center" vertical="center" wrapText="1"/>
    </xf>
    <xf numFmtId="3" fontId="180" fillId="151" borderId="0" xfId="0" applyNumberFormat="1" applyFont="1" applyFill="1" applyBorder="1" applyAlignment="1">
      <alignment horizontal="center" vertical="center" wrapText="1"/>
    </xf>
    <xf numFmtId="3" fontId="180" fillId="151" borderId="86" xfId="0" applyNumberFormat="1" applyFont="1" applyFill="1" applyBorder="1" applyAlignment="1">
      <alignment horizontal="center" vertical="center" wrapText="1"/>
    </xf>
    <xf numFmtId="164" fontId="35" fillId="28" borderId="0" xfId="0" applyNumberFormat="1" applyFont="1" applyFill="1" applyBorder="1" applyAlignment="1">
      <alignment horizontal="center" vertical="center" wrapText="1"/>
    </xf>
    <xf numFmtId="164" fontId="122" fillId="102" borderId="0" xfId="0" applyNumberFormat="1" applyFont="1" applyFill="1" applyBorder="1" applyAlignment="1">
      <alignment horizontal="center" vertical="center" wrapText="1"/>
    </xf>
    <xf numFmtId="164" fontId="171" fillId="141" borderId="0" xfId="0" applyNumberFormat="1" applyFont="1" applyFill="1" applyBorder="1" applyAlignment="1">
      <alignment horizontal="center" vertical="center" wrapText="1"/>
    </xf>
    <xf numFmtId="164" fontId="193" fillId="161" borderId="0" xfId="0" applyNumberFormat="1" applyFont="1" applyFill="1" applyBorder="1" applyAlignment="1">
      <alignment horizontal="center" vertical="center" wrapText="1"/>
    </xf>
    <xf numFmtId="4" fontId="52" fillId="43" borderId="0" xfId="0" applyNumberFormat="1" applyFont="1" applyFill="1" applyBorder="1" applyAlignment="1">
      <alignment horizontal="center" vertical="center" wrapText="1"/>
    </xf>
    <xf numFmtId="4" fontId="56" fillId="47" borderId="0" xfId="0" applyNumberFormat="1" applyFont="1" applyFill="1" applyBorder="1" applyAlignment="1">
      <alignment horizontal="center" vertical="center" wrapText="1"/>
    </xf>
    <xf numFmtId="4" fontId="156" fillId="131" borderId="0" xfId="0" applyNumberFormat="1" applyFont="1" applyFill="1" applyBorder="1" applyAlignment="1">
      <alignment horizontal="center" vertical="center" wrapText="1"/>
    </xf>
    <xf numFmtId="4" fontId="183" fillId="154" borderId="0" xfId="0" applyNumberFormat="1" applyFont="1" applyFill="1" applyBorder="1" applyAlignment="1">
      <alignment horizontal="center" vertical="center" wrapText="1"/>
    </xf>
    <xf numFmtId="4" fontId="51" fillId="42" borderId="0" xfId="0" applyNumberFormat="1" applyFont="1" applyFill="1" applyBorder="1" applyAlignment="1">
      <alignment horizontal="center" vertical="center" wrapText="1"/>
    </xf>
    <xf numFmtId="4" fontId="155" fillId="130" borderId="0" xfId="0" applyNumberFormat="1" applyFont="1" applyFill="1" applyBorder="1" applyAlignment="1">
      <alignment horizontal="center" vertical="center" wrapText="1"/>
    </xf>
    <xf numFmtId="4" fontId="148" fillId="146" borderId="0" xfId="0" applyNumberFormat="1" applyFont="1" applyFill="1" applyBorder="1" applyAlignment="1">
      <alignment horizontal="center" vertical="center" wrapText="1"/>
    </xf>
    <xf numFmtId="4" fontId="147" fillId="123" borderId="0" xfId="0" applyNumberFormat="1" applyFont="1" applyFill="1" applyBorder="1" applyAlignment="1">
      <alignment horizontal="center" vertical="center" wrapText="1"/>
    </xf>
    <xf numFmtId="4" fontId="68" fillId="0" borderId="0" xfId="0" applyNumberFormat="1" applyFont="1" applyBorder="1" applyAlignment="1">
      <alignment horizontal="center" vertical="center" wrapText="1"/>
    </xf>
    <xf numFmtId="1" fontId="9" fillId="0" borderId="0" xfId="0" applyNumberFormat="1" applyFont="1" applyBorder="1" applyAlignment="1">
      <alignment horizontal="center" vertical="center" wrapText="1"/>
    </xf>
    <xf numFmtId="4" fontId="30" fillId="0" borderId="0" xfId="0" applyNumberFormat="1" applyFont="1" applyBorder="1" applyAlignment="1">
      <alignment horizontal="center" vertical="center" wrapText="1"/>
    </xf>
    <xf numFmtId="0" fontId="181" fillId="0" borderId="0" xfId="0" applyFont="1" applyFill="1" applyBorder="1" applyAlignment="1">
      <alignment horizontal="center" vertical="center" wrapText="1"/>
    </xf>
    <xf numFmtId="4" fontId="71" fillId="0" borderId="0" xfId="0" applyNumberFormat="1" applyFont="1" applyBorder="1" applyAlignment="1">
      <alignment horizontal="center" vertical="center" wrapText="1"/>
    </xf>
    <xf numFmtId="2" fontId="170" fillId="0" borderId="0" xfId="0" applyNumberFormat="1" applyFont="1" applyBorder="1" applyAlignment="1">
      <alignment horizontal="center" vertical="center" wrapText="1"/>
    </xf>
    <xf numFmtId="1" fontId="9" fillId="0" borderId="60" xfId="0" applyNumberFormat="1" applyFont="1" applyBorder="1" applyAlignment="1">
      <alignment horizontal="center" vertical="center" wrapText="1"/>
    </xf>
    <xf numFmtId="4" fontId="71" fillId="0" borderId="36" xfId="0" applyNumberFormat="1" applyFont="1" applyBorder="1" applyAlignment="1">
      <alignment horizontal="center" vertical="center" wrapText="1"/>
    </xf>
    <xf numFmtId="4" fontId="71" fillId="0" borderId="61" xfId="0" applyNumberFormat="1" applyFont="1" applyBorder="1" applyAlignment="1">
      <alignment horizontal="center" vertical="center" wrapText="1"/>
    </xf>
    <xf numFmtId="0" fontId="14" fillId="165" borderId="12" xfId="0" applyFont="1" applyFill="1" applyBorder="1" applyAlignment="1">
      <alignment horizontal="center" vertical="center" wrapText="1"/>
    </xf>
    <xf numFmtId="4" fontId="71" fillId="0" borderId="19" xfId="0" applyNumberFormat="1" applyFont="1" applyBorder="1" applyAlignment="1">
      <alignment horizontal="center" vertical="center" wrapText="1"/>
    </xf>
    <xf numFmtId="0" fontId="202" fillId="0" borderId="32" xfId="0" applyFont="1" applyBorder="1" applyAlignment="1">
      <alignment wrapText="1"/>
    </xf>
    <xf numFmtId="0" fontId="0" fillId="0" borderId="32" xfId="0" applyBorder="1" applyAlignment="1">
      <alignment wrapText="1"/>
    </xf>
    <xf numFmtId="0" fontId="203" fillId="0" borderId="0" xfId="0" applyFont="1" applyAlignment="1">
      <alignment wrapText="1"/>
    </xf>
    <xf numFmtId="0" fontId="203" fillId="0" borderId="32" xfId="0" applyFont="1" applyBorder="1" applyAlignment="1">
      <alignment wrapText="1"/>
    </xf>
    <xf numFmtId="0" fontId="203" fillId="0" borderId="0" xfId="0" applyFont="1" applyBorder="1" applyAlignment="1">
      <alignment wrapText="1"/>
    </xf>
    <xf numFmtId="4" fontId="119" fillId="99" borderId="74" xfId="0" applyNumberFormat="1" applyFont="1" applyFill="1" applyBorder="1" applyAlignment="1">
      <alignment horizontal="center" vertical="center" wrapText="1"/>
    </xf>
    <xf numFmtId="2" fontId="72" fillId="0" borderId="88" xfId="0" applyNumberFormat="1" applyFont="1" applyBorder="1" applyAlignment="1">
      <alignment horizontal="center" vertical="center" wrapText="1"/>
    </xf>
    <xf numFmtId="1" fontId="72" fillId="0" borderId="47" xfId="0" applyNumberFormat="1" applyFont="1" applyBorder="1" applyAlignment="1">
      <alignment horizontal="center" vertical="center" wrapText="1"/>
    </xf>
    <xf numFmtId="2" fontId="170" fillId="0" borderId="38" xfId="0" applyNumberFormat="1" applyFont="1" applyBorder="1" applyAlignment="1">
      <alignment horizontal="center" vertical="center" wrapText="1"/>
    </xf>
    <xf numFmtId="4" fontId="155" fillId="130" borderId="74" xfId="0" applyNumberFormat="1" applyFont="1" applyFill="1" applyBorder="1" applyAlignment="1">
      <alignment horizontal="center" vertical="center" wrapText="1"/>
    </xf>
    <xf numFmtId="2" fontId="190" fillId="0" borderId="38" xfId="0" applyNumberFormat="1" applyFont="1" applyBorder="1" applyAlignment="1">
      <alignment horizontal="center" vertical="center" wrapText="1"/>
    </xf>
    <xf numFmtId="4" fontId="30" fillId="0" borderId="38" xfId="0" applyNumberFormat="1" applyFont="1" applyBorder="1" applyAlignment="1">
      <alignment horizontal="center" vertical="center" wrapText="1"/>
    </xf>
    <xf numFmtId="4" fontId="196" fillId="0" borderId="38" xfId="0" applyNumberFormat="1" applyFont="1" applyBorder="1" applyAlignment="1">
      <alignment horizontal="center" vertical="center" wrapText="1"/>
    </xf>
    <xf numFmtId="1" fontId="80" fillId="0" borderId="60" xfId="0" applyNumberFormat="1" applyFont="1" applyBorder="1" applyAlignment="1">
      <alignment horizontal="center" vertical="center" wrapText="1"/>
    </xf>
    <xf numFmtId="164" fontId="73" fillId="60" borderId="75" xfId="0" applyNumberFormat="1" applyFont="1" applyFill="1" applyBorder="1" applyAlignment="1">
      <alignment horizontal="center" vertical="center" wrapText="1"/>
    </xf>
    <xf numFmtId="4" fontId="66" fillId="56" borderId="75" xfId="0" applyNumberFormat="1" applyFont="1" applyFill="1" applyBorder="1" applyAlignment="1">
      <alignment horizontal="center" vertical="center" wrapText="1"/>
    </xf>
    <xf numFmtId="4" fontId="188" fillId="158" borderId="34" xfId="0" applyNumberFormat="1" applyFont="1" applyFill="1" applyBorder="1" applyAlignment="1">
      <alignment horizontal="center" vertical="center" wrapText="1"/>
    </xf>
    <xf numFmtId="4" fontId="12" fillId="9" borderId="44" xfId="0" applyNumberFormat="1" applyFont="1" applyFill="1" applyBorder="1" applyAlignment="1">
      <alignment horizontal="center" vertical="center" wrapText="1"/>
    </xf>
    <xf numFmtId="1" fontId="9" fillId="0" borderId="24" xfId="0" applyNumberFormat="1" applyFont="1" applyBorder="1" applyAlignment="1">
      <alignment horizontal="center" vertical="center" wrapText="1"/>
    </xf>
    <xf numFmtId="4" fontId="30" fillId="0" borderId="52" xfId="0" applyNumberFormat="1" applyFont="1" applyBorder="1" applyAlignment="1">
      <alignment horizontal="center" vertical="center" wrapText="1"/>
    </xf>
    <xf numFmtId="2" fontId="170" fillId="165" borderId="0" xfId="0" applyNumberFormat="1" applyFont="1" applyFill="1" applyBorder="1" applyAlignment="1">
      <alignment horizontal="center" vertical="center" wrapText="1"/>
    </xf>
    <xf numFmtId="0" fontId="139" fillId="116" borderId="0" xfId="0" applyFont="1" applyFill="1" applyBorder="1" applyAlignment="1">
      <alignment horizontal="center" vertical="center" wrapText="1"/>
    </xf>
    <xf numFmtId="0" fontId="202" fillId="0" borderId="0" xfId="0" applyFont="1" applyBorder="1" applyAlignment="1">
      <alignment wrapText="1"/>
    </xf>
    <xf numFmtId="4" fontId="1" fillId="0" borderId="0" xfId="0" applyNumberFormat="1" applyFont="1" applyFill="1" applyBorder="1" applyAlignment="1">
      <alignment horizontal="center" vertical="center" wrapText="1"/>
    </xf>
    <xf numFmtId="3" fontId="4" fillId="4" borderId="94" xfId="0" applyNumberFormat="1" applyFont="1" applyFill="1" applyBorder="1" applyAlignment="1">
      <alignment horizontal="center" vertical="center" wrapText="1"/>
    </xf>
    <xf numFmtId="3" fontId="4" fillId="4" borderId="91" xfId="0" applyNumberFormat="1" applyFont="1" applyFill="1" applyBorder="1" applyAlignment="1">
      <alignment horizontal="center" vertical="center" wrapText="1"/>
    </xf>
    <xf numFmtId="3" fontId="4" fillId="4" borderId="90" xfId="0" applyNumberFormat="1" applyFont="1" applyFill="1" applyBorder="1" applyAlignment="1">
      <alignment horizontal="center" vertical="center" wrapText="1"/>
    </xf>
    <xf numFmtId="3" fontId="1" fillId="2" borderId="90" xfId="0" applyNumberFormat="1" applyFont="1" applyFill="1" applyBorder="1" applyAlignment="1">
      <alignment horizontal="center" vertical="center" wrapText="1"/>
    </xf>
    <xf numFmtId="3" fontId="1" fillId="4" borderId="90" xfId="0" applyNumberFormat="1" applyFont="1" applyFill="1" applyBorder="1" applyAlignment="1">
      <alignment horizontal="center" vertical="center" wrapText="1"/>
    </xf>
    <xf numFmtId="3" fontId="4" fillId="4" borderId="92" xfId="0" applyNumberFormat="1" applyFont="1" applyFill="1" applyBorder="1" applyAlignment="1">
      <alignment horizontal="center" vertical="center" wrapText="1"/>
    </xf>
    <xf numFmtId="3" fontId="4" fillId="4" borderId="89" xfId="0" applyNumberFormat="1" applyFont="1" applyFill="1" applyBorder="1" applyAlignment="1">
      <alignment horizontal="center" vertical="center" wrapText="1"/>
    </xf>
    <xf numFmtId="3" fontId="176" fillId="147" borderId="90" xfId="0" applyNumberFormat="1" applyFont="1" applyFill="1" applyBorder="1" applyAlignment="1">
      <alignment horizontal="center" vertical="center" wrapText="1"/>
    </xf>
    <xf numFmtId="3" fontId="176" fillId="147" borderId="89" xfId="0" applyNumberFormat="1" applyFont="1" applyFill="1" applyBorder="1" applyAlignment="1">
      <alignment horizontal="center" vertical="center" wrapText="1"/>
    </xf>
    <xf numFmtId="3" fontId="1" fillId="2" borderId="91" xfId="0" applyNumberFormat="1" applyFont="1" applyFill="1" applyBorder="1" applyAlignment="1">
      <alignment horizontal="center" vertical="center" wrapText="1"/>
    </xf>
    <xf numFmtId="3" fontId="42" fillId="35" borderId="90" xfId="0" applyNumberFormat="1" applyFont="1" applyFill="1" applyBorder="1" applyAlignment="1">
      <alignment horizontal="center" vertical="center" wrapText="1"/>
    </xf>
    <xf numFmtId="3" fontId="96" fillId="78" borderId="54" xfId="0" applyNumberFormat="1" applyFont="1" applyFill="1" applyBorder="1" applyAlignment="1">
      <alignment horizontal="center" vertical="center" wrapText="1"/>
    </xf>
    <xf numFmtId="4" fontId="32" fillId="0" borderId="39" xfId="0" applyNumberFormat="1" applyFont="1" applyBorder="1" applyAlignment="1">
      <alignment horizontal="center" vertical="center" wrapText="1"/>
    </xf>
    <xf numFmtId="4" fontId="82" fillId="0" borderId="57" xfId="0" applyNumberFormat="1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4" fontId="1" fillId="0" borderId="47" xfId="0" applyNumberFormat="1" applyFont="1" applyFill="1" applyBorder="1" applyAlignment="1">
      <alignment horizontal="center" vertical="center" wrapText="1"/>
    </xf>
    <xf numFmtId="4" fontId="47" fillId="0" borderId="47" xfId="0" applyNumberFormat="1" applyFont="1" applyFill="1" applyBorder="1" applyAlignment="1">
      <alignment horizontal="center" vertical="center" wrapText="1"/>
    </xf>
    <xf numFmtId="4" fontId="6" fillId="0" borderId="47" xfId="0" applyNumberFormat="1" applyFont="1" applyFill="1" applyBorder="1" applyAlignment="1">
      <alignment horizontal="center" vertical="center" wrapText="1"/>
    </xf>
    <xf numFmtId="4" fontId="6" fillId="0" borderId="32" xfId="0" applyNumberFormat="1" applyFont="1" applyFill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4" fontId="27" fillId="0" borderId="32" xfId="0" applyNumberFormat="1" applyFont="1" applyFill="1" applyBorder="1" applyAlignment="1">
      <alignment horizontal="center" vertical="center" wrapText="1"/>
    </xf>
    <xf numFmtId="4" fontId="124" fillId="0" borderId="32" xfId="0" applyNumberFormat="1" applyFont="1" applyFill="1" applyBorder="1" applyAlignment="1">
      <alignment horizontal="center" vertical="center" wrapText="1"/>
    </xf>
    <xf numFmtId="4" fontId="47" fillId="0" borderId="61" xfId="0" applyNumberFormat="1" applyFont="1" applyFill="1" applyBorder="1" applyAlignment="1">
      <alignment horizontal="center" vertical="center" wrapText="1"/>
    </xf>
    <xf numFmtId="4" fontId="47" fillId="0" borderId="32" xfId="0" applyNumberFormat="1" applyFont="1" applyFill="1" applyBorder="1" applyAlignment="1">
      <alignment horizontal="center" vertical="center" wrapText="1"/>
    </xf>
    <xf numFmtId="4" fontId="82" fillId="0" borderId="57" xfId="0" applyNumberFormat="1" applyFont="1" applyFill="1" applyBorder="1" applyAlignment="1">
      <alignment horizontal="center" vertical="center" wrapText="1"/>
    </xf>
    <xf numFmtId="0" fontId="1" fillId="0" borderId="61" xfId="0" applyFont="1" applyBorder="1" applyAlignment="1">
      <alignment horizontal="center" vertical="center" wrapText="1"/>
    </xf>
    <xf numFmtId="4" fontId="32" fillId="0" borderId="32" xfId="0" applyNumberFormat="1" applyFont="1" applyFill="1" applyBorder="1" applyAlignment="1">
      <alignment horizontal="center" vertical="center" wrapText="1"/>
    </xf>
    <xf numFmtId="4" fontId="32" fillId="0" borderId="47" xfId="0" applyNumberFormat="1" applyFont="1" applyFill="1" applyBorder="1" applyAlignment="1">
      <alignment horizontal="center" vertical="center" wrapText="1"/>
    </xf>
    <xf numFmtId="4" fontId="124" fillId="0" borderId="47" xfId="0" applyNumberFormat="1" applyFont="1" applyFill="1" applyBorder="1" applyAlignment="1">
      <alignment horizontal="center" vertical="center" wrapText="1"/>
    </xf>
    <xf numFmtId="4" fontId="203" fillId="0" borderId="32" xfId="0" applyNumberFormat="1" applyFont="1" applyFill="1" applyBorder="1" applyAlignment="1">
      <alignment horizontal="center" vertical="center" wrapText="1"/>
    </xf>
    <xf numFmtId="4" fontId="1" fillId="0" borderId="32" xfId="0" applyNumberFormat="1" applyFont="1" applyFill="1" applyBorder="1" applyAlignment="1">
      <alignment horizontal="center" vertical="center" wrapText="1"/>
    </xf>
    <xf numFmtId="4" fontId="82" fillId="0" borderId="43" xfId="0" applyNumberFormat="1" applyFont="1" applyFill="1" applyBorder="1" applyAlignment="1">
      <alignment horizontal="center" vertical="center" wrapText="1"/>
    </xf>
    <xf numFmtId="4" fontId="113" fillId="94" borderId="95" xfId="0" applyNumberFormat="1" applyFont="1" applyFill="1" applyBorder="1" applyAlignment="1">
      <alignment horizontal="center" vertical="center" wrapText="1"/>
    </xf>
    <xf numFmtId="4" fontId="189" fillId="0" borderId="96" xfId="0" applyNumberFormat="1" applyFont="1" applyBorder="1" applyAlignment="1">
      <alignment horizontal="center" vertical="center" wrapText="1"/>
    </xf>
    <xf numFmtId="4" fontId="48" fillId="39" borderId="61" xfId="0" applyNumberFormat="1" applyFont="1" applyFill="1" applyBorder="1" applyAlignment="1">
      <alignment horizontal="center" vertical="center" wrapText="1"/>
    </xf>
    <xf numFmtId="4" fontId="10" fillId="7" borderId="48" xfId="0" applyNumberFormat="1" applyFont="1" applyFill="1" applyBorder="1" applyAlignment="1">
      <alignment horizontal="center" vertical="center" wrapText="1"/>
    </xf>
    <xf numFmtId="4" fontId="199" fillId="123" borderId="98" xfId="0" applyNumberFormat="1" applyFont="1" applyFill="1" applyBorder="1" applyAlignment="1">
      <alignment horizontal="center" vertical="center" wrapText="1"/>
    </xf>
    <xf numFmtId="0" fontId="129" fillId="0" borderId="32" xfId="0" applyFont="1" applyFill="1" applyBorder="1" applyAlignment="1">
      <alignment horizontal="center" vertical="center" wrapText="1"/>
    </xf>
    <xf numFmtId="0" fontId="203" fillId="166" borderId="47" xfId="0" applyFont="1" applyFill="1" applyBorder="1" applyAlignment="1">
      <alignment horizontal="center" vertical="center" wrapText="1"/>
    </xf>
    <xf numFmtId="0" fontId="203" fillId="166" borderId="0" xfId="0" applyFont="1" applyFill="1" applyAlignment="1">
      <alignment horizontal="center" vertical="center" wrapText="1"/>
    </xf>
    <xf numFmtId="0" fontId="203" fillId="166" borderId="32" xfId="0" applyFont="1" applyFill="1" applyBorder="1" applyAlignment="1">
      <alignment horizontal="center" vertical="center" wrapText="1"/>
    </xf>
    <xf numFmtId="4" fontId="32" fillId="0" borderId="60" xfId="0" applyNumberFormat="1" applyFont="1" applyFill="1" applyBorder="1" applyAlignment="1">
      <alignment horizontal="center" vertical="center" wrapText="1"/>
    </xf>
    <xf numFmtId="3" fontId="176" fillId="147" borderId="92" xfId="0" applyNumberFormat="1" applyFont="1" applyFill="1" applyBorder="1" applyAlignment="1">
      <alignment horizontal="center" vertical="center" wrapText="1"/>
    </xf>
    <xf numFmtId="3" fontId="1" fillId="2" borderId="89" xfId="0" applyNumberFormat="1" applyFont="1" applyFill="1" applyBorder="1" applyAlignment="1">
      <alignment horizontal="center" vertical="center" wrapText="1"/>
    </xf>
    <xf numFmtId="3" fontId="157" fillId="132" borderId="56" xfId="0" applyNumberFormat="1" applyFont="1" applyFill="1" applyBorder="1" applyAlignment="1">
      <alignment horizontal="center" vertical="center" wrapText="1"/>
    </xf>
    <xf numFmtId="3" fontId="33" fillId="26" borderId="59" xfId="0" applyNumberFormat="1" applyFont="1" applyFill="1" applyBorder="1" applyAlignment="1">
      <alignment horizontal="center" vertical="center" wrapText="1"/>
    </xf>
    <xf numFmtId="3" fontId="168" fillId="140" borderId="77" xfId="0" applyNumberFormat="1" applyFont="1" applyFill="1" applyBorder="1" applyAlignment="1">
      <alignment horizontal="center" vertical="center" wrapText="1"/>
    </xf>
    <xf numFmtId="3" fontId="7" fillId="5" borderId="76" xfId="0" applyNumberFormat="1" applyFont="1" applyFill="1" applyBorder="1" applyAlignment="1">
      <alignment horizontal="center" vertical="center" wrapText="1"/>
    </xf>
    <xf numFmtId="3" fontId="168" fillId="140" borderId="87" xfId="0" applyNumberFormat="1" applyFont="1" applyFill="1" applyBorder="1" applyAlignment="1">
      <alignment horizontal="center" vertical="center" wrapText="1"/>
    </xf>
    <xf numFmtId="3" fontId="125" fillId="103" borderId="44" xfId="0" applyNumberFormat="1" applyFont="1" applyFill="1" applyBorder="1" applyAlignment="1">
      <alignment horizontal="center" vertical="center" wrapText="1"/>
    </xf>
    <xf numFmtId="3" fontId="31" fillId="25" borderId="63" xfId="0" applyNumberFormat="1" applyFont="1" applyFill="1" applyBorder="1" applyAlignment="1">
      <alignment horizontal="center" vertical="center" wrapText="1"/>
    </xf>
    <xf numFmtId="3" fontId="62" fillId="52" borderId="56" xfId="0" applyNumberFormat="1" applyFont="1" applyFill="1" applyBorder="1" applyAlignment="1">
      <alignment horizontal="center" vertical="center" wrapText="1"/>
    </xf>
    <xf numFmtId="3" fontId="109" fillId="90" borderId="59" xfId="0" applyNumberFormat="1" applyFont="1" applyFill="1" applyBorder="1" applyAlignment="1">
      <alignment horizontal="center" vertical="center" wrapText="1"/>
    </xf>
    <xf numFmtId="3" fontId="142" fillId="118" borderId="77" xfId="0" applyNumberFormat="1" applyFont="1" applyFill="1" applyBorder="1" applyAlignment="1">
      <alignment horizontal="center" vertical="center" wrapText="1"/>
    </xf>
    <xf numFmtId="3" fontId="159" fillId="133" borderId="76" xfId="0" applyNumberFormat="1" applyFont="1" applyFill="1" applyBorder="1" applyAlignment="1">
      <alignment horizontal="center" vertical="center" wrapText="1"/>
    </xf>
    <xf numFmtId="164" fontId="73" fillId="60" borderId="56" xfId="0" applyNumberFormat="1" applyFont="1" applyFill="1" applyBorder="1" applyAlignment="1">
      <alignment horizontal="center" vertical="center" wrapText="1"/>
    </xf>
    <xf numFmtId="164" fontId="57" fillId="48" borderId="59" xfId="0" applyNumberFormat="1" applyFont="1" applyFill="1" applyBorder="1" applyAlignment="1">
      <alignment horizontal="center" vertical="center" wrapText="1"/>
    </xf>
    <xf numFmtId="164" fontId="8" fillId="6" borderId="77" xfId="0" applyNumberFormat="1" applyFont="1" applyFill="1" applyBorder="1" applyAlignment="1">
      <alignment horizontal="center" vertical="center" wrapText="1"/>
    </xf>
    <xf numFmtId="164" fontId="136" fillId="113" borderId="56" xfId="0" applyNumberFormat="1" applyFont="1" applyFill="1" applyBorder="1" applyAlignment="1">
      <alignment horizontal="center" vertical="center" wrapText="1"/>
    </xf>
    <xf numFmtId="164" fontId="152" fillId="127" borderId="77" xfId="0" applyNumberFormat="1" applyFont="1" applyFill="1" applyBorder="1" applyAlignment="1">
      <alignment horizontal="center" vertical="center" wrapText="1"/>
    </xf>
    <xf numFmtId="164" fontId="102" fillId="83" borderId="56" xfId="0" applyNumberFormat="1" applyFont="1" applyFill="1" applyBorder="1" applyAlignment="1">
      <alignment horizontal="center" vertical="center" wrapText="1"/>
    </xf>
    <xf numFmtId="164" fontId="39" fillId="32" borderId="77" xfId="0" applyNumberFormat="1" applyFont="1" applyFill="1" applyBorder="1" applyAlignment="1">
      <alignment horizontal="center" vertical="center" wrapText="1"/>
    </xf>
    <xf numFmtId="4" fontId="66" fillId="56" borderId="56" xfId="0" applyNumberFormat="1" applyFont="1" applyFill="1" applyBorder="1" applyAlignment="1">
      <alignment horizontal="center" vertical="center" wrapText="1"/>
    </xf>
    <xf numFmtId="4" fontId="135" fillId="112" borderId="77" xfId="0" applyNumberFormat="1" applyFont="1" applyFill="1" applyBorder="1" applyAlignment="1">
      <alignment horizontal="center" vertical="center" wrapText="1"/>
    </xf>
    <xf numFmtId="4" fontId="188" fillId="158" borderId="44" xfId="0" applyNumberFormat="1" applyFont="1" applyFill="1" applyBorder="1" applyAlignment="1">
      <alignment horizontal="center" vertical="center" wrapText="1"/>
    </xf>
    <xf numFmtId="4" fontId="54" fillId="45" borderId="34" xfId="0" applyNumberFormat="1" applyFont="1" applyFill="1" applyBorder="1" applyAlignment="1">
      <alignment horizontal="center" vertical="center" wrapText="1"/>
    </xf>
    <xf numFmtId="4" fontId="45" fillId="37" borderId="56" xfId="0" applyNumberFormat="1" applyFont="1" applyFill="1" applyBorder="1" applyAlignment="1">
      <alignment horizontal="center" vertical="center" wrapText="1"/>
    </xf>
    <xf numFmtId="4" fontId="41" fillId="34" borderId="77" xfId="0" applyNumberFormat="1" applyFont="1" applyFill="1" applyBorder="1" applyAlignment="1">
      <alignment horizontal="center" vertical="center" wrapText="1"/>
    </xf>
    <xf numFmtId="4" fontId="19" fillId="16" borderId="56" xfId="0" applyNumberFormat="1" applyFont="1" applyFill="1" applyBorder="1" applyAlignment="1">
      <alignment horizontal="center" vertical="center" wrapText="1"/>
    </xf>
    <xf numFmtId="4" fontId="145" fillId="121" borderId="77" xfId="0" applyNumberFormat="1" applyFont="1" applyFill="1" applyBorder="1" applyAlignment="1">
      <alignment horizontal="center" vertical="center" wrapText="1"/>
    </xf>
    <xf numFmtId="4" fontId="76" fillId="63" borderId="59" xfId="0" applyNumberFormat="1" applyFont="1" applyFill="1" applyBorder="1" applyAlignment="1">
      <alignment horizontal="center" vertical="center" wrapText="1"/>
    </xf>
    <xf numFmtId="4" fontId="173" fillId="143" borderId="56" xfId="0" applyNumberFormat="1" applyFont="1" applyFill="1" applyBorder="1" applyAlignment="1">
      <alignment horizontal="center" vertical="center" wrapText="1"/>
    </xf>
    <xf numFmtId="4" fontId="77" fillId="64" borderId="77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164" fontId="57" fillId="48" borderId="75" xfId="0" applyNumberFormat="1" applyFont="1" applyFill="1" applyBorder="1" applyAlignment="1">
      <alignment horizontal="center" vertical="center" wrapText="1"/>
    </xf>
    <xf numFmtId="164" fontId="60" fillId="51" borderId="75" xfId="0" applyNumberFormat="1" applyFont="1" applyFill="1" applyBorder="1" applyAlignment="1">
      <alignment horizontal="center" vertical="center" wrapText="1"/>
    </xf>
    <xf numFmtId="164" fontId="101" fillId="82" borderId="75" xfId="0" applyNumberFormat="1" applyFont="1" applyFill="1" applyBorder="1" applyAlignment="1">
      <alignment horizontal="center" vertical="center" wrapText="1"/>
    </xf>
    <xf numFmtId="4" fontId="76" fillId="63" borderId="75" xfId="0" applyNumberFormat="1" applyFont="1" applyFill="1" applyBorder="1" applyAlignment="1">
      <alignment horizontal="center" vertical="center" wrapText="1"/>
    </xf>
    <xf numFmtId="4" fontId="195" fillId="163" borderId="75" xfId="0" applyNumberFormat="1" applyFont="1" applyFill="1" applyBorder="1" applyAlignment="1">
      <alignment horizontal="center" vertical="center" wrapText="1"/>
    </xf>
    <xf numFmtId="4" fontId="178" fillId="149" borderId="75" xfId="0" applyNumberFormat="1" applyFont="1" applyFill="1" applyBorder="1" applyAlignment="1">
      <alignment horizontal="center" vertical="center" wrapText="1"/>
    </xf>
    <xf numFmtId="0" fontId="202" fillId="0" borderId="61" xfId="0" applyFont="1" applyBorder="1" applyAlignment="1">
      <alignment wrapText="1"/>
    </xf>
    <xf numFmtId="4" fontId="195" fillId="163" borderId="34" xfId="0" applyNumberFormat="1" applyFont="1" applyFill="1" applyBorder="1" applyAlignment="1">
      <alignment horizontal="center" vertical="center" wrapText="1"/>
    </xf>
    <xf numFmtId="164" fontId="35" fillId="28" borderId="90" xfId="0" applyNumberFormat="1" applyFont="1" applyFill="1" applyBorder="1" applyAlignment="1">
      <alignment horizontal="center" vertical="center" wrapText="1"/>
    </xf>
    <xf numFmtId="164" fontId="122" fillId="102" borderId="81" xfId="0" applyNumberFormat="1" applyFont="1" applyFill="1" applyBorder="1" applyAlignment="1">
      <alignment horizontal="center" vertical="center" wrapText="1"/>
    </xf>
    <xf numFmtId="4" fontId="205" fillId="0" borderId="61" xfId="0" applyNumberFormat="1" applyFont="1" applyFill="1" applyBorder="1" applyAlignment="1">
      <alignment horizontal="center" vertical="center" wrapText="1"/>
    </xf>
    <xf numFmtId="4" fontId="205" fillId="0" borderId="32" xfId="0" applyNumberFormat="1" applyFont="1" applyFill="1" applyBorder="1" applyAlignment="1">
      <alignment horizontal="center" vertical="center" wrapText="1"/>
    </xf>
    <xf numFmtId="3" fontId="1" fillId="4" borderId="92" xfId="0" applyNumberFormat="1" applyFont="1" applyFill="1" applyBorder="1" applyAlignment="1">
      <alignment horizontal="center" vertical="center" wrapText="1"/>
    </xf>
    <xf numFmtId="3" fontId="1" fillId="79" borderId="44" xfId="0" applyNumberFormat="1" applyFont="1" applyFill="1" applyBorder="1" applyAlignment="1">
      <alignment horizontal="center" vertical="center" wrapText="1"/>
    </xf>
    <xf numFmtId="3" fontId="1" fillId="87" borderId="75" xfId="0" applyNumberFormat="1" applyFont="1" applyFill="1" applyBorder="1" applyAlignment="1">
      <alignment horizontal="center" vertical="center" wrapText="1"/>
    </xf>
    <xf numFmtId="3" fontId="203" fillId="73" borderId="55" xfId="0" applyNumberFormat="1" applyFont="1" applyFill="1" applyBorder="1" applyAlignment="1">
      <alignment horizontal="center" vertical="center" wrapText="1"/>
    </xf>
    <xf numFmtId="3" fontId="1" fillId="151" borderId="75" xfId="0" applyNumberFormat="1" applyFont="1" applyFill="1" applyBorder="1" applyAlignment="1">
      <alignment horizontal="center" vertical="center" wrapText="1"/>
    </xf>
    <xf numFmtId="3" fontId="1" fillId="4" borderId="91" xfId="0" applyNumberFormat="1" applyFont="1" applyFill="1" applyBorder="1" applyAlignment="1">
      <alignment horizontal="center" vertical="center" wrapText="1"/>
    </xf>
    <xf numFmtId="3" fontId="1" fillId="73" borderId="70" xfId="0" applyNumberFormat="1" applyFont="1" applyFill="1" applyBorder="1" applyAlignment="1">
      <alignment horizontal="center" vertical="center" wrapText="1"/>
    </xf>
    <xf numFmtId="3" fontId="1" fillId="87" borderId="74" xfId="0" applyNumberFormat="1" applyFont="1" applyFill="1" applyBorder="1" applyAlignment="1">
      <alignment horizontal="center" vertical="center" wrapText="1"/>
    </xf>
    <xf numFmtId="0" fontId="203" fillId="166" borderId="0" xfId="0" applyFont="1" applyFill="1" applyBorder="1" applyAlignment="1">
      <alignment horizontal="center" vertical="center" wrapText="1"/>
    </xf>
    <xf numFmtId="1" fontId="80" fillId="0" borderId="0" xfId="0" applyNumberFormat="1" applyFont="1" applyBorder="1" applyAlignment="1">
      <alignment horizontal="center" vertical="center" wrapText="1"/>
    </xf>
    <xf numFmtId="0" fontId="207" fillId="0" borderId="0" xfId="0" applyFont="1" applyFill="1" applyBorder="1" applyAlignment="1">
      <alignment horizontal="center" vertical="center" wrapText="1"/>
    </xf>
    <xf numFmtId="0" fontId="20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" fontId="1" fillId="0" borderId="0" xfId="0" applyNumberFormat="1" applyFont="1" applyFill="1" applyBorder="1" applyAlignment="1">
      <alignment horizontal="center" vertical="center" wrapText="1"/>
    </xf>
    <xf numFmtId="0" fontId="203" fillId="0" borderId="0" xfId="1" applyFont="1" applyFill="1" applyBorder="1" applyAlignment="1">
      <alignment horizontal="center" vertical="center" wrapText="1"/>
    </xf>
    <xf numFmtId="0" fontId="203" fillId="0" borderId="0" xfId="0" applyFont="1" applyFill="1" applyBorder="1" applyAlignment="1">
      <alignment horizontal="center" vertical="center"/>
    </xf>
    <xf numFmtId="1" fontId="203" fillId="0" borderId="0" xfId="0" applyNumberFormat="1" applyFont="1" applyFill="1" applyBorder="1" applyAlignment="1">
      <alignment horizontal="center" vertical="center" wrapText="1"/>
    </xf>
    <xf numFmtId="0" fontId="208" fillId="0" borderId="0" xfId="0" applyFont="1" applyFill="1" applyBorder="1" applyAlignment="1">
      <alignment horizontal="center" vertical="center" wrapText="1"/>
    </xf>
    <xf numFmtId="0" fontId="44" fillId="0" borderId="0" xfId="0" applyFont="1" applyBorder="1" applyAlignment="1">
      <alignment horizontal="center" vertical="center" wrapText="1"/>
    </xf>
    <xf numFmtId="165" fontId="203" fillId="0" borderId="0" xfId="0" applyNumberFormat="1" applyFont="1" applyFill="1" applyBorder="1" applyAlignment="1">
      <alignment horizontal="center" vertical="center" wrapText="1"/>
    </xf>
    <xf numFmtId="165" fontId="208" fillId="0" borderId="0" xfId="0" applyNumberFormat="1" applyFont="1" applyFill="1" applyBorder="1" applyAlignment="1">
      <alignment horizontal="center" vertical="center" wrapText="1"/>
    </xf>
    <xf numFmtId="4" fontId="0" fillId="0" borderId="0" xfId="0" applyNumberFormat="1" applyAlignment="1">
      <alignment wrapText="1"/>
    </xf>
    <xf numFmtId="0" fontId="203" fillId="0" borderId="0" xfId="1" applyFont="1" applyFill="1" applyBorder="1" applyAlignment="1">
      <alignment horizontal="center" vertical="center"/>
    </xf>
    <xf numFmtId="0" fontId="203" fillId="0" borderId="0" xfId="0" applyFont="1" applyAlignment="1">
      <alignment horizontal="center" vertical="center"/>
    </xf>
    <xf numFmtId="4" fontId="134" fillId="111" borderId="66" xfId="0" applyNumberFormat="1" applyFont="1" applyFill="1" applyBorder="1" applyAlignment="1">
      <alignment horizontal="center" vertical="center" wrapText="1"/>
    </xf>
    <xf numFmtId="4" fontId="64" fillId="54" borderId="66" xfId="0" applyNumberFormat="1" applyFont="1" applyFill="1" applyBorder="1" applyAlignment="1">
      <alignment horizontal="center" vertical="center" wrapText="1"/>
    </xf>
    <xf numFmtId="164" fontId="53" fillId="44" borderId="66" xfId="0" applyNumberFormat="1" applyFont="1" applyFill="1" applyBorder="1" applyAlignment="1">
      <alignment horizontal="center" vertical="center" wrapText="1"/>
    </xf>
    <xf numFmtId="164" fontId="15" fillId="12" borderId="66" xfId="0" applyNumberFormat="1" applyFont="1" applyFill="1" applyBorder="1" applyAlignment="1">
      <alignment horizontal="center" vertical="center" wrapText="1"/>
    </xf>
    <xf numFmtId="3" fontId="180" fillId="151" borderId="87" xfId="0" applyNumberFormat="1" applyFont="1" applyFill="1" applyBorder="1" applyAlignment="1">
      <alignment horizontal="center" vertical="center" wrapText="1"/>
    </xf>
    <xf numFmtId="3" fontId="180" fillId="151" borderId="102" xfId="0" applyNumberFormat="1" applyFont="1" applyFill="1" applyBorder="1" applyAlignment="1">
      <alignment horizontal="center" vertical="center" wrapText="1"/>
    </xf>
    <xf numFmtId="4" fontId="128" fillId="106" borderId="64" xfId="0" applyNumberFormat="1" applyFont="1" applyFill="1" applyBorder="1" applyAlignment="1">
      <alignment horizontal="center" vertical="center" wrapText="1"/>
    </xf>
    <xf numFmtId="4" fontId="128" fillId="106" borderId="17" xfId="0" applyNumberFormat="1" applyFont="1" applyFill="1" applyBorder="1" applyAlignment="1">
      <alignment horizontal="center" vertical="center" wrapText="1"/>
    </xf>
    <xf numFmtId="4" fontId="128" fillId="106" borderId="62" xfId="0" applyNumberFormat="1" applyFont="1" applyFill="1" applyBorder="1" applyAlignment="1">
      <alignment horizontal="center" vertical="center" wrapText="1"/>
    </xf>
    <xf numFmtId="4" fontId="164" fillId="137" borderId="17" xfId="0" applyNumberFormat="1" applyFont="1" applyFill="1" applyBorder="1" applyAlignment="1">
      <alignment horizontal="center" vertical="center" wrapText="1"/>
    </xf>
    <xf numFmtId="4" fontId="164" fillId="137" borderId="62" xfId="0" applyNumberFormat="1" applyFont="1" applyFill="1" applyBorder="1" applyAlignment="1">
      <alignment horizontal="center" vertical="center" wrapText="1"/>
    </xf>
    <xf numFmtId="3" fontId="118" fillId="98" borderId="17" xfId="0" applyNumberFormat="1" applyFont="1" applyFill="1" applyBorder="1" applyAlignment="1">
      <alignment horizontal="center" vertical="center" wrapText="1"/>
    </xf>
    <xf numFmtId="4" fontId="58" fillId="49" borderId="17" xfId="0" applyNumberFormat="1" applyFont="1" applyFill="1" applyBorder="1" applyAlignment="1">
      <alignment horizontal="center" vertical="center" wrapText="1"/>
    </xf>
    <xf numFmtId="0" fontId="158" fillId="0" borderId="43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15" fillId="0" borderId="21" xfId="0" applyFont="1" applyBorder="1" applyAlignment="1">
      <alignment horizontal="center" vertical="center" wrapText="1"/>
    </xf>
    <xf numFmtId="0" fontId="169" fillId="0" borderId="16" xfId="0" applyFont="1" applyBorder="1" applyAlignment="1">
      <alignment horizontal="center" vertical="center" wrapText="1"/>
    </xf>
    <xf numFmtId="0" fontId="84" fillId="0" borderId="21" xfId="0" applyFont="1" applyBorder="1" applyAlignment="1">
      <alignment horizontal="center" vertical="center" wrapText="1"/>
    </xf>
    <xf numFmtId="0" fontId="84" fillId="0" borderId="16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2" fontId="140" fillId="0" borderId="51" xfId="0" applyNumberFormat="1" applyFont="1" applyBorder="1" applyAlignment="1">
      <alignment horizontal="center" vertical="center" wrapText="1"/>
    </xf>
    <xf numFmtId="2" fontId="88" fillId="0" borderId="32" xfId="0" applyNumberFormat="1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158" fillId="0" borderId="32" xfId="0" applyFont="1" applyBorder="1" applyAlignment="1">
      <alignment horizontal="center" vertical="center" wrapText="1"/>
    </xf>
    <xf numFmtId="2" fontId="61" fillId="0" borderId="0" xfId="0" applyNumberFormat="1" applyFont="1" applyBorder="1" applyAlignment="1">
      <alignment horizontal="center" vertical="center" wrapText="1"/>
    </xf>
    <xf numFmtId="2" fontId="61" fillId="0" borderId="51" xfId="0" applyNumberFormat="1" applyFont="1" applyBorder="1" applyAlignment="1">
      <alignment horizontal="center" vertical="center" wrapText="1"/>
    </xf>
    <xf numFmtId="2" fontId="61" fillId="0" borderId="32" xfId="0" applyNumberFormat="1" applyFont="1" applyBorder="1" applyAlignment="1">
      <alignment horizontal="center" vertical="center" wrapText="1"/>
    </xf>
    <xf numFmtId="4" fontId="113" fillId="94" borderId="58" xfId="0" applyNumberFormat="1" applyFont="1" applyFill="1" applyBorder="1" applyAlignment="1">
      <alignment horizontal="center" vertical="center" wrapText="1"/>
    </xf>
    <xf numFmtId="4" fontId="55" fillId="46" borderId="65" xfId="0" applyNumberFormat="1" applyFont="1" applyFill="1" applyBorder="1" applyAlignment="1">
      <alignment horizontal="center" vertical="center" wrapText="1"/>
    </xf>
    <xf numFmtId="4" fontId="134" fillId="111" borderId="66" xfId="0" applyNumberFormat="1" applyFont="1" applyFill="1" applyBorder="1" applyAlignment="1">
      <alignment horizontal="center" vertical="center" wrapText="1"/>
    </xf>
    <xf numFmtId="4" fontId="179" fillId="150" borderId="58" xfId="0" applyNumberFormat="1" applyFont="1" applyFill="1" applyBorder="1" applyAlignment="1">
      <alignment horizontal="center" vertical="center" wrapText="1"/>
    </xf>
    <xf numFmtId="4" fontId="86" fillId="70" borderId="28" xfId="0" applyNumberFormat="1" applyFont="1" applyFill="1" applyBorder="1" applyAlignment="1">
      <alignment horizontal="center" vertical="center" wrapText="1"/>
    </xf>
    <xf numFmtId="4" fontId="64" fillId="54" borderId="66" xfId="0" applyNumberFormat="1" applyFont="1" applyFill="1" applyBorder="1" applyAlignment="1">
      <alignment horizontal="center" vertical="center" wrapText="1"/>
    </xf>
    <xf numFmtId="3" fontId="185" fillId="155" borderId="58" xfId="0" applyNumberFormat="1" applyFont="1" applyFill="1" applyBorder="1" applyAlignment="1">
      <alignment horizontal="center" vertical="center" wrapText="1"/>
    </xf>
    <xf numFmtId="3" fontId="105" fillId="86" borderId="65" xfId="0" applyNumberFormat="1" applyFont="1" applyFill="1" applyBorder="1" applyAlignment="1">
      <alignment horizontal="center" vertical="center" wrapText="1"/>
    </xf>
    <xf numFmtId="3" fontId="150" fillId="125" borderId="66" xfId="0" applyNumberFormat="1" applyFont="1" applyFill="1" applyBorder="1" applyAlignment="1">
      <alignment horizontal="center" vertical="center" wrapText="1"/>
    </xf>
    <xf numFmtId="4" fontId="177" fillId="148" borderId="28" xfId="0" applyNumberFormat="1" applyFont="1" applyFill="1" applyBorder="1" applyAlignment="1">
      <alignment horizontal="center" vertical="center" wrapText="1"/>
    </xf>
    <xf numFmtId="4" fontId="134" fillId="111" borderId="37" xfId="0" applyNumberFormat="1" applyFont="1" applyFill="1" applyBorder="1" applyAlignment="1">
      <alignment horizontal="center" vertical="center" wrapText="1"/>
    </xf>
    <xf numFmtId="3" fontId="185" fillId="155" borderId="82" xfId="0" applyNumberFormat="1" applyFont="1" applyFill="1" applyBorder="1" applyAlignment="1">
      <alignment horizontal="center" vertical="center" wrapText="1"/>
    </xf>
    <xf numFmtId="164" fontId="53" fillId="44" borderId="66" xfId="0" applyNumberFormat="1" applyFont="1" applyFill="1" applyBorder="1" applyAlignment="1">
      <alignment horizontal="center" vertical="center" wrapText="1"/>
    </xf>
    <xf numFmtId="164" fontId="121" fillId="101" borderId="58" xfId="0" applyNumberFormat="1" applyFont="1" applyFill="1" applyBorder="1" applyAlignment="1">
      <alignment horizontal="center" vertical="center" wrapText="1"/>
    </xf>
    <xf numFmtId="164" fontId="104" fillId="85" borderId="28" xfId="0" applyNumberFormat="1" applyFont="1" applyFill="1" applyBorder="1" applyAlignment="1">
      <alignment horizontal="center" vertical="center" wrapText="1"/>
    </xf>
    <xf numFmtId="164" fontId="15" fillId="12" borderId="66" xfId="0" applyNumberFormat="1" applyFont="1" applyFill="1" applyBorder="1" applyAlignment="1">
      <alignment horizontal="center" vertical="center" wrapText="1"/>
    </xf>
    <xf numFmtId="4" fontId="20" fillId="17" borderId="65" xfId="0" applyNumberFormat="1" applyFont="1" applyFill="1" applyBorder="1" applyAlignment="1">
      <alignment horizontal="center" vertical="center" wrapText="1"/>
    </xf>
    <xf numFmtId="4" fontId="40" fillId="33" borderId="11" xfId="0" applyNumberFormat="1" applyFont="1" applyFill="1" applyBorder="1" applyAlignment="1">
      <alignment horizontal="center" vertical="center" wrapText="1"/>
    </xf>
    <xf numFmtId="4" fontId="26" fillId="23" borderId="9" xfId="0" applyNumberFormat="1" applyFont="1" applyFill="1" applyBorder="1" applyAlignment="1">
      <alignment horizontal="center" vertical="center" wrapText="1"/>
    </xf>
    <xf numFmtId="3" fontId="174" fillId="145" borderId="36" xfId="0" applyNumberFormat="1" applyFont="1" applyFill="1" applyBorder="1" applyAlignment="1">
      <alignment horizontal="center" vertical="center" wrapText="1"/>
    </xf>
    <xf numFmtId="3" fontId="85" fillId="69" borderId="26" xfId="0" applyNumberFormat="1" applyFont="1" applyFill="1" applyBorder="1" applyAlignment="1">
      <alignment horizontal="center" vertical="center" wrapText="1"/>
    </xf>
    <xf numFmtId="3" fontId="116" fillId="96" borderId="31" xfId="0" applyNumberFormat="1" applyFont="1" applyFill="1" applyBorder="1" applyAlignment="1">
      <alignment horizontal="center" vertical="center" wrapText="1"/>
    </xf>
    <xf numFmtId="3" fontId="174" fillId="145" borderId="46" xfId="0" applyNumberFormat="1" applyFont="1" applyFill="1" applyBorder="1" applyAlignment="1">
      <alignment horizontal="center" vertical="center" wrapText="1"/>
    </xf>
    <xf numFmtId="4" fontId="48" fillId="39" borderId="14" xfId="0" applyNumberFormat="1" applyFont="1" applyFill="1" applyBorder="1" applyAlignment="1">
      <alignment horizontal="center" vertical="center" wrapText="1"/>
    </xf>
    <xf numFmtId="4" fontId="46" fillId="38" borderId="13" xfId="0" applyNumberFormat="1" applyFont="1" applyFill="1" applyBorder="1" applyAlignment="1">
      <alignment horizontal="center" vertical="center" wrapText="1"/>
    </xf>
    <xf numFmtId="164" fontId="141" fillId="117" borderId="41" xfId="0" applyNumberFormat="1" applyFont="1" applyFill="1" applyBorder="1" applyAlignment="1">
      <alignment horizontal="center" vertical="center" wrapText="1"/>
    </xf>
    <xf numFmtId="164" fontId="78" fillId="65" borderId="22" xfId="0" applyNumberFormat="1" applyFont="1" applyFill="1" applyBorder="1" applyAlignment="1">
      <alignment horizontal="center" vertical="center" wrapText="1"/>
    </xf>
    <xf numFmtId="164" fontId="59" fillId="50" borderId="15" xfId="0" applyNumberFormat="1" applyFont="1" applyFill="1" applyBorder="1" applyAlignment="1">
      <alignment horizontal="center" vertical="center" wrapText="1"/>
    </xf>
    <xf numFmtId="4" fontId="17" fillId="14" borderId="5" xfId="0" applyNumberFormat="1" applyFont="1" applyFill="1" applyBorder="1" applyAlignment="1">
      <alignment horizontal="center" vertical="center" wrapText="1"/>
    </xf>
    <xf numFmtId="4" fontId="24" fillId="21" borderId="8" xfId="0" applyNumberFormat="1" applyFont="1" applyFill="1" applyBorder="1" applyAlignment="1">
      <alignment horizontal="center" vertical="center" wrapText="1"/>
    </xf>
    <xf numFmtId="3" fontId="132" fillId="109" borderId="17" xfId="0" applyNumberFormat="1" applyFont="1" applyFill="1" applyBorder="1" applyAlignment="1">
      <alignment horizontal="center" vertical="center" wrapText="1"/>
    </xf>
    <xf numFmtId="3" fontId="132" fillId="109" borderId="62" xfId="0" applyNumberFormat="1" applyFont="1" applyFill="1" applyBorder="1" applyAlignment="1">
      <alignment horizontal="center" vertical="center" wrapText="1"/>
    </xf>
    <xf numFmtId="4" fontId="175" fillId="146" borderId="17" xfId="0" applyNumberFormat="1" applyFont="1" applyFill="1" applyBorder="1" applyAlignment="1">
      <alignment horizontal="center" vertical="center" wrapText="1"/>
    </xf>
    <xf numFmtId="4" fontId="175" fillId="146" borderId="43" xfId="0" applyNumberFormat="1" applyFont="1" applyFill="1" applyBorder="1" applyAlignment="1">
      <alignment horizontal="center" vertical="center" wrapText="1"/>
    </xf>
    <xf numFmtId="3" fontId="172" fillId="142" borderId="64" xfId="0" applyNumberFormat="1" applyFont="1" applyFill="1" applyBorder="1" applyAlignment="1">
      <alignment horizontal="center" vertical="center" wrapText="1"/>
    </xf>
    <xf numFmtId="3" fontId="172" fillId="142" borderId="17" xfId="0" applyNumberFormat="1" applyFont="1" applyFill="1" applyBorder="1" applyAlignment="1">
      <alignment horizontal="center" vertical="center" wrapText="1"/>
    </xf>
    <xf numFmtId="164" fontId="1" fillId="28" borderId="90" xfId="0" applyNumberFormat="1" applyFont="1" applyFill="1" applyBorder="1" applyAlignment="1">
      <alignment horizontal="center" vertical="center" wrapText="1"/>
    </xf>
    <xf numFmtId="164" fontId="1" fillId="102" borderId="55" xfId="0" applyNumberFormat="1" applyFont="1" applyFill="1" applyBorder="1" applyAlignment="1">
      <alignment horizontal="center" vertical="center" wrapText="1"/>
    </xf>
    <xf numFmtId="164" fontId="1" fillId="102" borderId="75" xfId="0" applyNumberFormat="1" applyFont="1" applyFill="1" applyBorder="1" applyAlignment="1">
      <alignment horizontal="center" vertical="center" wrapText="1"/>
    </xf>
    <xf numFmtId="164" fontId="1" fillId="102" borderId="70" xfId="0" applyNumberFormat="1" applyFont="1" applyFill="1" applyBorder="1" applyAlignment="1">
      <alignment horizontal="center" vertical="center" wrapText="1"/>
    </xf>
    <xf numFmtId="164" fontId="1" fillId="102" borderId="74" xfId="0" applyNumberFormat="1" applyFont="1" applyFill="1" applyBorder="1" applyAlignment="1">
      <alignment horizontal="center" vertical="center" wrapText="1"/>
    </xf>
    <xf numFmtId="164" fontId="171" fillId="141" borderId="80" xfId="0" applyNumberFormat="1" applyFont="1" applyFill="1" applyBorder="1" applyAlignment="1">
      <alignment horizontal="center" vertical="center" wrapText="1"/>
    </xf>
    <xf numFmtId="164" fontId="63" fillId="53" borderId="90" xfId="0" applyNumberFormat="1" applyFont="1" applyFill="1" applyBorder="1" applyAlignment="1">
      <alignment horizontal="center" vertical="center" wrapText="1"/>
    </xf>
    <xf numFmtId="164" fontId="63" fillId="53" borderId="91" xfId="0" applyNumberFormat="1" applyFont="1" applyFill="1" applyBorder="1" applyAlignment="1">
      <alignment horizontal="center" vertical="center" wrapText="1"/>
    </xf>
    <xf numFmtId="164" fontId="171" fillId="141" borderId="90" xfId="0" applyNumberFormat="1" applyFont="1" applyFill="1" applyBorder="1" applyAlignment="1">
      <alignment horizontal="center" vertical="center" wrapText="1"/>
    </xf>
    <xf numFmtId="164" fontId="103" fillId="84" borderId="90" xfId="0" applyNumberFormat="1" applyFont="1" applyFill="1" applyBorder="1" applyAlignment="1">
      <alignment horizontal="center" vertical="center" wrapText="1"/>
    </xf>
    <xf numFmtId="164" fontId="63" fillId="53" borderId="92" xfId="0" applyNumberFormat="1" applyFont="1" applyFill="1" applyBorder="1" applyAlignment="1">
      <alignment horizontal="center" vertical="center" wrapText="1"/>
    </xf>
    <xf numFmtId="164" fontId="63" fillId="53" borderId="89" xfId="0" applyNumberFormat="1" applyFont="1" applyFill="1" applyBorder="1" applyAlignment="1">
      <alignment horizontal="center" vertical="center" wrapText="1"/>
    </xf>
    <xf numFmtId="164" fontId="171" fillId="141" borderId="92" xfId="0" applyNumberFormat="1" applyFont="1" applyFill="1" applyBorder="1" applyAlignment="1">
      <alignment horizontal="center" vertical="center" wrapText="1"/>
    </xf>
    <xf numFmtId="164" fontId="153" fillId="128" borderId="90" xfId="0" applyNumberFormat="1" applyFont="1" applyFill="1" applyBorder="1" applyAlignment="1">
      <alignment horizontal="center" vertical="center" wrapText="1"/>
    </xf>
    <xf numFmtId="164" fontId="171" fillId="141" borderId="89" xfId="0" applyNumberFormat="1" applyFont="1" applyFill="1" applyBorder="1" applyAlignment="1">
      <alignment horizontal="center" vertical="center" wrapText="1"/>
    </xf>
    <xf numFmtId="164" fontId="153" fillId="128" borderId="92" xfId="0" applyNumberFormat="1" applyFont="1" applyFill="1" applyBorder="1" applyAlignment="1">
      <alignment horizontal="center" vertical="center" wrapText="1"/>
    </xf>
    <xf numFmtId="164" fontId="103" fillId="84" borderId="91" xfId="0" applyNumberFormat="1" applyFont="1" applyFill="1" applyBorder="1" applyAlignment="1">
      <alignment horizontal="center" vertical="center" wrapText="1"/>
    </xf>
    <xf numFmtId="164" fontId="171" fillId="141" borderId="91" xfId="0" applyNumberFormat="1" applyFont="1" applyFill="1" applyBorder="1" applyAlignment="1">
      <alignment horizontal="center" vertical="center" wrapText="1"/>
    </xf>
    <xf numFmtId="164" fontId="60" fillId="51" borderId="90" xfId="0" applyNumberFormat="1" applyFont="1" applyFill="1" applyBorder="1" applyAlignment="1">
      <alignment horizontal="center" vertical="center" wrapText="1"/>
    </xf>
    <xf numFmtId="164" fontId="138" fillId="115" borderId="103" xfId="0" applyNumberFormat="1" applyFont="1" applyFill="1" applyBorder="1" applyAlignment="1">
      <alignment horizontal="center" vertical="center" wrapText="1"/>
    </xf>
    <xf numFmtId="164" fontId="138" fillId="115" borderId="104" xfId="0" applyNumberFormat="1" applyFont="1" applyFill="1" applyBorder="1" applyAlignment="1">
      <alignment horizontal="center" vertical="center" wrapText="1"/>
    </xf>
    <xf numFmtId="164" fontId="122" fillId="102" borderId="103" xfId="0" applyNumberFormat="1" applyFont="1" applyFill="1" applyBorder="1" applyAlignment="1">
      <alignment horizontal="center" vertical="center" wrapText="1"/>
    </xf>
    <xf numFmtId="164" fontId="160" fillId="134" borderId="103" xfId="0" applyNumberFormat="1" applyFont="1" applyFill="1" applyBorder="1" applyAlignment="1">
      <alignment horizontal="center" vertical="center" wrapText="1"/>
    </xf>
    <xf numFmtId="164" fontId="35" fillId="28" borderId="105" xfId="0" applyNumberFormat="1" applyFont="1" applyFill="1" applyBorder="1" applyAlignment="1">
      <alignment horizontal="center" vertical="center" wrapText="1"/>
    </xf>
    <xf numFmtId="164" fontId="138" fillId="115" borderId="87" xfId="0" applyNumberFormat="1" applyFont="1" applyFill="1" applyBorder="1" applyAlignment="1">
      <alignment horizontal="center" vertical="center" wrapText="1"/>
    </xf>
    <xf numFmtId="164" fontId="138" fillId="115" borderId="106" xfId="0" applyNumberFormat="1" applyFont="1" applyFill="1" applyBorder="1" applyAlignment="1">
      <alignment horizontal="center" vertical="center" wrapText="1"/>
    </xf>
    <xf numFmtId="164" fontId="122" fillId="102" borderId="87" xfId="0" applyNumberFormat="1" applyFont="1" applyFill="1" applyBorder="1" applyAlignment="1">
      <alignment horizontal="center" vertical="center" wrapText="1"/>
    </xf>
    <xf numFmtId="164" fontId="8" fillId="6" borderId="103" xfId="0" applyNumberFormat="1" applyFont="1" applyFill="1" applyBorder="1" applyAlignment="1">
      <alignment horizontal="center" vertical="center" wrapText="1"/>
    </xf>
    <xf numFmtId="164" fontId="122" fillId="102" borderId="106" xfId="0" applyNumberFormat="1" applyFont="1" applyFill="1" applyBorder="1" applyAlignment="1">
      <alignment horizontal="center" vertical="center" wrapText="1"/>
    </xf>
    <xf numFmtId="164" fontId="8" fillId="6" borderId="87" xfId="0" applyNumberFormat="1" applyFont="1" applyFill="1" applyBorder="1" applyAlignment="1">
      <alignment horizontal="center" vertical="center" wrapText="1"/>
    </xf>
    <xf numFmtId="164" fontId="160" fillId="134" borderId="104" xfId="0" applyNumberFormat="1" applyFont="1" applyFill="1" applyBorder="1" applyAlignment="1">
      <alignment horizontal="center" vertical="center" wrapText="1"/>
    </xf>
    <xf numFmtId="164" fontId="122" fillId="102" borderId="104" xfId="0" applyNumberFormat="1" applyFont="1" applyFill="1" applyBorder="1" applyAlignment="1">
      <alignment horizontal="center" vertical="center" wrapText="1"/>
    </xf>
    <xf numFmtId="164" fontId="57" fillId="48" borderId="103" xfId="0" applyNumberFormat="1" applyFont="1" applyFill="1" applyBorder="1" applyAlignment="1">
      <alignment horizontal="center" vertical="center" wrapText="1"/>
    </xf>
    <xf numFmtId="164" fontId="73" fillId="60" borderId="103" xfId="0" applyNumberFormat="1" applyFont="1" applyFill="1" applyBorder="1" applyAlignment="1">
      <alignment horizontal="center" vertical="center" wrapText="1"/>
    </xf>
    <xf numFmtId="164" fontId="73" fillId="60" borderId="106" xfId="0" applyNumberFormat="1" applyFont="1" applyFill="1" applyBorder="1" applyAlignment="1">
      <alignment horizontal="center" vertical="center" wrapText="1"/>
    </xf>
    <xf numFmtId="164" fontId="162" fillId="135" borderId="49" xfId="0" applyNumberFormat="1" applyFont="1" applyFill="1" applyBorder="1" applyAlignment="1">
      <alignment horizontal="center" vertical="center" wrapText="1"/>
    </xf>
    <xf numFmtId="164" fontId="25" fillId="22" borderId="20" xfId="0" applyNumberFormat="1" applyFont="1" applyFill="1" applyBorder="1" applyAlignment="1">
      <alignment horizontal="center" vertical="center" wrapText="1"/>
    </xf>
    <xf numFmtId="164" fontId="143" fillId="119" borderId="20" xfId="0" applyNumberFormat="1" applyFont="1" applyFill="1" applyBorder="1" applyAlignment="1">
      <alignment horizontal="center" vertical="center" wrapText="1"/>
    </xf>
    <xf numFmtId="164" fontId="193" fillId="161" borderId="91" xfId="0" applyNumberFormat="1" applyFont="1" applyFill="1" applyBorder="1" applyAlignment="1">
      <alignment horizontal="center" vertical="center" wrapText="1"/>
    </xf>
    <xf numFmtId="164" fontId="107" fillId="88" borderId="90" xfId="0" applyNumberFormat="1" applyFont="1" applyFill="1" applyBorder="1" applyAlignment="1">
      <alignment horizontal="center" vertical="center" wrapText="1"/>
    </xf>
    <xf numFmtId="164" fontId="107" fillId="88" borderId="91" xfId="0" applyNumberFormat="1" applyFont="1" applyFill="1" applyBorder="1" applyAlignment="1">
      <alignment horizontal="center" vertical="center" wrapText="1"/>
    </xf>
    <xf numFmtId="164" fontId="193" fillId="161" borderId="90" xfId="0" applyNumberFormat="1" applyFont="1" applyFill="1" applyBorder="1" applyAlignment="1">
      <alignment horizontal="center" vertical="center" wrapText="1"/>
    </xf>
    <xf numFmtId="164" fontId="91" fillId="74" borderId="90" xfId="0" applyNumberFormat="1" applyFont="1" applyFill="1" applyBorder="1" applyAlignment="1">
      <alignment horizontal="center" vertical="center" wrapText="1"/>
    </xf>
    <xf numFmtId="164" fontId="107" fillId="88" borderId="92" xfId="0" applyNumberFormat="1" applyFont="1" applyFill="1" applyBorder="1" applyAlignment="1">
      <alignment horizontal="center" vertical="center" wrapText="1"/>
    </xf>
    <xf numFmtId="164" fontId="107" fillId="88" borderId="89" xfId="0" applyNumberFormat="1" applyFont="1" applyFill="1" applyBorder="1" applyAlignment="1">
      <alignment horizontal="center" vertical="center" wrapText="1"/>
    </xf>
    <xf numFmtId="164" fontId="193" fillId="161" borderId="92" xfId="0" applyNumberFormat="1" applyFont="1" applyFill="1" applyBorder="1" applyAlignment="1">
      <alignment horizontal="center" vertical="center" wrapText="1"/>
    </xf>
    <xf numFmtId="164" fontId="127" fillId="105" borderId="90" xfId="0" applyNumberFormat="1" applyFont="1" applyFill="1" applyBorder="1" applyAlignment="1">
      <alignment horizontal="center" vertical="center" wrapText="1"/>
    </xf>
    <xf numFmtId="164" fontId="193" fillId="161" borderId="89" xfId="0" applyNumberFormat="1" applyFont="1" applyFill="1" applyBorder="1" applyAlignment="1">
      <alignment horizontal="center" vertical="center" wrapText="1"/>
    </xf>
    <xf numFmtId="164" fontId="127" fillId="105" borderId="92" xfId="0" applyNumberFormat="1" applyFont="1" applyFill="1" applyBorder="1" applyAlignment="1">
      <alignment horizontal="center" vertical="center" wrapText="1"/>
    </xf>
    <xf numFmtId="164" fontId="91" fillId="74" borderId="91" xfId="0" applyNumberFormat="1" applyFont="1" applyFill="1" applyBorder="1" applyAlignment="1">
      <alignment horizontal="center" vertical="center" wrapText="1"/>
    </xf>
    <xf numFmtId="164" fontId="101" fillId="82" borderId="90" xfId="0" applyNumberFormat="1" applyFont="1" applyFill="1" applyBorder="1" applyAlignment="1">
      <alignment horizontal="center" vertical="center" wrapText="1"/>
    </xf>
    <xf numFmtId="164" fontId="171" fillId="141" borderId="104" xfId="0" applyNumberFormat="1" applyFont="1" applyFill="1" applyBorder="1" applyAlignment="1">
      <alignment horizontal="center" vertical="center" wrapText="1"/>
    </xf>
    <xf numFmtId="164" fontId="37" fillId="30" borderId="103" xfId="0" applyNumberFormat="1" applyFont="1" applyFill="1" applyBorder="1" applyAlignment="1">
      <alignment horizontal="center" vertical="center" wrapText="1"/>
    </xf>
    <xf numFmtId="164" fontId="37" fillId="30" borderId="104" xfId="0" applyNumberFormat="1" applyFont="1" applyFill="1" applyBorder="1" applyAlignment="1">
      <alignment horizontal="center" vertical="center" wrapText="1"/>
    </xf>
    <xf numFmtId="164" fontId="171" fillId="141" borderId="103" xfId="0" applyNumberFormat="1" applyFont="1" applyFill="1" applyBorder="1" applyAlignment="1">
      <alignment horizontal="center" vertical="center" wrapText="1"/>
    </xf>
    <xf numFmtId="164" fontId="182" fillId="153" borderId="103" xfId="0" applyNumberFormat="1" applyFont="1" applyFill="1" applyBorder="1" applyAlignment="1">
      <alignment horizontal="center" vertical="center" wrapText="1"/>
    </xf>
    <xf numFmtId="164" fontId="37" fillId="30" borderId="87" xfId="0" applyNumberFormat="1" applyFont="1" applyFill="1" applyBorder="1" applyAlignment="1">
      <alignment horizontal="center" vertical="center" wrapText="1"/>
    </xf>
    <xf numFmtId="164" fontId="37" fillId="30" borderId="106" xfId="0" applyNumberFormat="1" applyFont="1" applyFill="1" applyBorder="1" applyAlignment="1">
      <alignment horizontal="center" vertical="center" wrapText="1"/>
    </xf>
    <xf numFmtId="164" fontId="171" fillId="141" borderId="87" xfId="0" applyNumberFormat="1" applyFont="1" applyFill="1" applyBorder="1" applyAlignment="1">
      <alignment horizontal="center" vertical="center" wrapText="1"/>
    </xf>
    <xf numFmtId="164" fontId="152" fillId="127" borderId="103" xfId="0" applyNumberFormat="1" applyFont="1" applyFill="1" applyBorder="1" applyAlignment="1">
      <alignment horizontal="center" vertical="center" wrapText="1"/>
    </xf>
    <xf numFmtId="164" fontId="171" fillId="141" borderId="106" xfId="0" applyNumberFormat="1" applyFont="1" applyFill="1" applyBorder="1" applyAlignment="1">
      <alignment horizontal="center" vertical="center" wrapText="1"/>
    </xf>
    <xf numFmtId="164" fontId="152" fillId="127" borderId="87" xfId="0" applyNumberFormat="1" applyFont="1" applyFill="1" applyBorder="1" applyAlignment="1">
      <alignment horizontal="center" vertical="center" wrapText="1"/>
    </xf>
    <xf numFmtId="164" fontId="182" fillId="153" borderId="104" xfId="0" applyNumberFormat="1" applyFont="1" applyFill="1" applyBorder="1" applyAlignment="1">
      <alignment horizontal="center" vertical="center" wrapText="1"/>
    </xf>
    <xf numFmtId="164" fontId="60" fillId="51" borderId="103" xfId="0" applyNumberFormat="1" applyFont="1" applyFill="1" applyBorder="1" applyAlignment="1">
      <alignment horizontal="center" vertical="center" wrapText="1"/>
    </xf>
    <xf numFmtId="164" fontId="137" fillId="114" borderId="49" xfId="0" applyNumberFormat="1" applyFont="1" applyFill="1" applyBorder="1" applyAlignment="1">
      <alignment horizontal="center" vertical="center" wrapText="1"/>
    </xf>
    <xf numFmtId="164" fontId="137" fillId="114" borderId="50" xfId="0" applyNumberFormat="1" applyFont="1" applyFill="1" applyBorder="1" applyAlignment="1">
      <alignment horizontal="center" vertical="center" wrapText="1"/>
    </xf>
    <xf numFmtId="164" fontId="75" fillId="62" borderId="20" xfId="0" applyNumberFormat="1" applyFont="1" applyFill="1" applyBorder="1" applyAlignment="1">
      <alignment horizontal="center" vertical="center" wrapText="1"/>
    </xf>
    <xf numFmtId="164" fontId="108" fillId="89" borderId="53" xfId="0" applyNumberFormat="1" applyFont="1" applyFill="1" applyBorder="1" applyAlignment="1">
      <alignment horizontal="center" vertical="center" wrapText="1"/>
    </xf>
    <xf numFmtId="164" fontId="38" fillId="31" borderId="54" xfId="0" applyNumberFormat="1" applyFont="1" applyFill="1" applyBorder="1" applyAlignment="1">
      <alignment horizontal="center" vertical="center" wrapText="1"/>
    </xf>
    <xf numFmtId="3" fontId="94" fillId="77" borderId="91" xfId="0" applyNumberFormat="1" applyFont="1" applyFill="1" applyBorder="1" applyAlignment="1">
      <alignment horizontal="center" vertical="center" wrapText="1"/>
    </xf>
    <xf numFmtId="3" fontId="97" fillId="79" borderId="90" xfId="0" applyNumberFormat="1" applyFont="1" applyFill="1" applyBorder="1" applyAlignment="1">
      <alignment horizontal="center" vertical="center" wrapText="1"/>
    </xf>
    <xf numFmtId="3" fontId="97" fillId="79" borderId="91" xfId="0" applyNumberFormat="1" applyFont="1" applyFill="1" applyBorder="1" applyAlignment="1">
      <alignment horizontal="center" vertical="center" wrapText="1"/>
    </xf>
    <xf numFmtId="3" fontId="94" fillId="77" borderId="90" xfId="0" applyNumberFormat="1" applyFont="1" applyFill="1" applyBorder="1" applyAlignment="1">
      <alignment horizontal="center" vertical="center" wrapText="1"/>
    </xf>
    <xf numFmtId="3" fontId="31" fillId="25" borderId="90" xfId="0" applyNumberFormat="1" applyFont="1" applyFill="1" applyBorder="1" applyAlignment="1">
      <alignment horizontal="center" vertical="center" wrapText="1"/>
    </xf>
    <xf numFmtId="3" fontId="1" fillId="77" borderId="90" xfId="0" applyNumberFormat="1" applyFont="1" applyFill="1" applyBorder="1" applyAlignment="1">
      <alignment horizontal="center" vertical="center" wrapText="1"/>
    </xf>
    <xf numFmtId="3" fontId="97" fillId="79" borderId="92" xfId="0" applyNumberFormat="1" applyFont="1" applyFill="1" applyBorder="1" applyAlignment="1">
      <alignment horizontal="center" vertical="center" wrapText="1"/>
    </xf>
    <xf numFmtId="3" fontId="109" fillId="90" borderId="90" xfId="0" applyNumberFormat="1" applyFont="1" applyFill="1" applyBorder="1" applyAlignment="1">
      <alignment horizontal="center" vertical="center" wrapText="1"/>
    </xf>
    <xf numFmtId="3" fontId="97" fillId="79" borderId="89" xfId="0" applyNumberFormat="1" applyFont="1" applyFill="1" applyBorder="1" applyAlignment="1">
      <alignment horizontal="center" vertical="center" wrapText="1"/>
    </xf>
    <xf numFmtId="3" fontId="1" fillId="77" borderId="92" xfId="0" applyNumberFormat="1" applyFont="1" applyFill="1" applyBorder="1" applyAlignment="1">
      <alignment horizontal="center" vertical="center" wrapText="1"/>
    </xf>
    <xf numFmtId="3" fontId="125" fillId="103" borderId="90" xfId="0" applyNumberFormat="1" applyFont="1" applyFill="1" applyBorder="1" applyAlignment="1">
      <alignment horizontal="center" vertical="center" wrapText="1"/>
    </xf>
    <xf numFmtId="3" fontId="94" fillId="77" borderId="89" xfId="0" applyNumberFormat="1" applyFont="1" applyFill="1" applyBorder="1" applyAlignment="1">
      <alignment horizontal="center" vertical="center" wrapText="1"/>
    </xf>
    <xf numFmtId="3" fontId="125" fillId="103" borderId="92" xfId="0" applyNumberFormat="1" applyFont="1" applyFill="1" applyBorder="1" applyAlignment="1">
      <alignment horizontal="center" vertical="center" wrapText="1"/>
    </xf>
    <xf numFmtId="3" fontId="31" fillId="25" borderId="91" xfId="0" applyNumberFormat="1" applyFont="1" applyFill="1" applyBorder="1" applyAlignment="1">
      <alignment horizontal="center" vertical="center" wrapText="1"/>
    </xf>
    <xf numFmtId="3" fontId="109" fillId="90" borderId="89" xfId="0" applyNumberFormat="1" applyFont="1" applyFill="1" applyBorder="1" applyAlignment="1">
      <alignment horizontal="center" vertical="center" wrapText="1"/>
    </xf>
    <xf numFmtId="3" fontId="94" fillId="77" borderId="92" xfId="0" applyNumberFormat="1" applyFont="1" applyFill="1" applyBorder="1" applyAlignment="1">
      <alignment horizontal="center" vertical="center" wrapText="1"/>
    </xf>
    <xf numFmtId="3" fontId="62" fillId="52" borderId="90" xfId="0" applyNumberFormat="1" applyFont="1" applyFill="1" applyBorder="1" applyAlignment="1">
      <alignment horizontal="center" vertical="center" wrapText="1"/>
    </xf>
    <xf numFmtId="3" fontId="62" fillId="52" borderId="89" xfId="0" applyNumberFormat="1" applyFont="1" applyFill="1" applyBorder="1" applyAlignment="1">
      <alignment horizontal="center" vertical="center" wrapText="1"/>
    </xf>
    <xf numFmtId="3" fontId="186" fillId="156" borderId="54" xfId="0" applyNumberFormat="1" applyFont="1" applyFill="1" applyBorder="1" applyAlignment="1">
      <alignment horizontal="center" vertical="center" wrapText="1"/>
    </xf>
    <xf numFmtId="164" fontId="87" fillId="71" borderId="49" xfId="0" applyNumberFormat="1" applyFont="1" applyFill="1" applyBorder="1" applyAlignment="1">
      <alignment horizontal="center" vertical="center" wrapText="1"/>
    </xf>
    <xf numFmtId="164" fontId="100" fillId="81" borderId="50" xfId="0" applyNumberFormat="1" applyFont="1" applyFill="1" applyBorder="1" applyAlignment="1">
      <alignment horizontal="center" vertical="center" wrapText="1"/>
    </xf>
    <xf numFmtId="164" fontId="130" fillId="107" borderId="20" xfId="0" applyNumberFormat="1" applyFont="1" applyFill="1" applyBorder="1" applyAlignment="1">
      <alignment horizontal="center" vertical="center" wrapText="1"/>
    </xf>
    <xf numFmtId="4" fontId="156" fillId="131" borderId="91" xfId="0" applyNumberFormat="1" applyFont="1" applyFill="1" applyBorder="1" applyAlignment="1">
      <alignment horizontal="center" vertical="center" wrapText="1"/>
    </xf>
    <xf numFmtId="4" fontId="12" fillId="9" borderId="90" xfId="0" applyNumberFormat="1" applyFont="1" applyFill="1" applyBorder="1" applyAlignment="1">
      <alignment horizontal="center" vertical="center" wrapText="1"/>
    </xf>
    <xf numFmtId="4" fontId="12" fillId="9" borderId="91" xfId="0" applyNumberFormat="1" applyFont="1" applyFill="1" applyBorder="1" applyAlignment="1">
      <alignment horizontal="center" vertical="center" wrapText="1"/>
    </xf>
    <xf numFmtId="4" fontId="156" fillId="131" borderId="90" xfId="0" applyNumberFormat="1" applyFont="1" applyFill="1" applyBorder="1" applyAlignment="1">
      <alignment horizontal="center" vertical="center" wrapText="1"/>
    </xf>
    <xf numFmtId="4" fontId="54" fillId="45" borderId="90" xfId="0" applyNumberFormat="1" applyFont="1" applyFill="1" applyBorder="1" applyAlignment="1">
      <alignment horizontal="center" vertical="center" wrapText="1"/>
    </xf>
    <xf numFmtId="4" fontId="12" fillId="9" borderId="92" xfId="0" applyNumberFormat="1" applyFont="1" applyFill="1" applyBorder="1" applyAlignment="1">
      <alignment horizontal="center" vertical="center" wrapText="1"/>
    </xf>
    <xf numFmtId="4" fontId="12" fillId="9" borderId="89" xfId="0" applyNumberFormat="1" applyFont="1" applyFill="1" applyBorder="1" applyAlignment="1">
      <alignment horizontal="center" vertical="center" wrapText="1"/>
    </xf>
    <xf numFmtId="4" fontId="156" fillId="131" borderId="92" xfId="0" applyNumberFormat="1" applyFont="1" applyFill="1" applyBorder="1" applyAlignment="1">
      <alignment horizontal="center" vertical="center" wrapText="1"/>
    </xf>
    <xf numFmtId="4" fontId="188" fillId="158" borderId="90" xfId="0" applyNumberFormat="1" applyFont="1" applyFill="1" applyBorder="1" applyAlignment="1">
      <alignment horizontal="center" vertical="center" wrapText="1"/>
    </xf>
    <xf numFmtId="4" fontId="156" fillId="131" borderId="89" xfId="0" applyNumberFormat="1" applyFont="1" applyFill="1" applyBorder="1" applyAlignment="1">
      <alignment horizontal="center" vertical="center" wrapText="1"/>
    </xf>
    <xf numFmtId="4" fontId="188" fillId="158" borderId="92" xfId="0" applyNumberFormat="1" applyFont="1" applyFill="1" applyBorder="1" applyAlignment="1">
      <alignment horizontal="center" vertical="center" wrapText="1"/>
    </xf>
    <xf numFmtId="4" fontId="54" fillId="45" borderId="91" xfId="0" applyNumberFormat="1" applyFont="1" applyFill="1" applyBorder="1" applyAlignment="1">
      <alignment horizontal="center" vertical="center" wrapText="1"/>
    </xf>
    <xf numFmtId="4" fontId="195" fillId="163" borderId="90" xfId="0" applyNumberFormat="1" applyFont="1" applyFill="1" applyBorder="1" applyAlignment="1">
      <alignment horizontal="center" vertical="center" wrapText="1"/>
    </xf>
    <xf numFmtId="4" fontId="56" fillId="47" borderId="104" xfId="0" applyNumberFormat="1" applyFont="1" applyFill="1" applyBorder="1" applyAlignment="1">
      <alignment horizontal="center" vertical="center" wrapText="1"/>
    </xf>
    <xf numFmtId="4" fontId="144" fillId="120" borderId="103" xfId="0" applyNumberFormat="1" applyFont="1" applyFill="1" applyBorder="1" applyAlignment="1">
      <alignment horizontal="center" vertical="center" wrapText="1"/>
    </xf>
    <xf numFmtId="4" fontId="144" fillId="120" borderId="104" xfId="0" applyNumberFormat="1" applyFont="1" applyFill="1" applyBorder="1" applyAlignment="1">
      <alignment horizontal="center" vertical="center" wrapText="1"/>
    </xf>
    <xf numFmtId="4" fontId="56" fillId="47" borderId="103" xfId="0" applyNumberFormat="1" applyFont="1" applyFill="1" applyBorder="1" applyAlignment="1">
      <alignment horizontal="center" vertical="center" wrapText="1"/>
    </xf>
    <xf numFmtId="4" fontId="11" fillId="8" borderId="103" xfId="0" applyNumberFormat="1" applyFont="1" applyFill="1" applyBorder="1" applyAlignment="1">
      <alignment horizontal="center" vertical="center" wrapText="1"/>
    </xf>
    <xf numFmtId="4" fontId="144" fillId="120" borderId="87" xfId="0" applyNumberFormat="1" applyFont="1" applyFill="1" applyBorder="1" applyAlignment="1">
      <alignment horizontal="center" vertical="center" wrapText="1"/>
    </xf>
    <xf numFmtId="4" fontId="144" fillId="120" borderId="106" xfId="0" applyNumberFormat="1" applyFont="1" applyFill="1" applyBorder="1" applyAlignment="1">
      <alignment horizontal="center" vertical="center" wrapText="1"/>
    </xf>
    <xf numFmtId="4" fontId="56" fillId="47" borderId="87" xfId="0" applyNumberFormat="1" applyFont="1" applyFill="1" applyBorder="1" applyAlignment="1">
      <alignment horizontal="center" vertical="center" wrapText="1"/>
    </xf>
    <xf numFmtId="4" fontId="135" fillId="112" borderId="103" xfId="0" applyNumberFormat="1" applyFont="1" applyFill="1" applyBorder="1" applyAlignment="1">
      <alignment horizontal="center" vertical="center" wrapText="1"/>
    </xf>
    <xf numFmtId="4" fontId="56" fillId="47" borderId="106" xfId="0" applyNumberFormat="1" applyFont="1" applyFill="1" applyBorder="1" applyAlignment="1">
      <alignment horizontal="center" vertical="center" wrapText="1"/>
    </xf>
    <xf numFmtId="4" fontId="135" fillId="112" borderId="87" xfId="0" applyNumberFormat="1" applyFont="1" applyFill="1" applyBorder="1" applyAlignment="1">
      <alignment horizontal="center" vertical="center" wrapText="1"/>
    </xf>
    <xf numFmtId="4" fontId="11" fillId="8" borderId="104" xfId="0" applyNumberFormat="1" applyFont="1" applyFill="1" applyBorder="1" applyAlignment="1">
      <alignment horizontal="center" vertical="center" wrapText="1"/>
    </xf>
    <xf numFmtId="4" fontId="76" fillId="63" borderId="103" xfId="0" applyNumberFormat="1" applyFont="1" applyFill="1" applyBorder="1" applyAlignment="1">
      <alignment horizontal="center" vertical="center" wrapText="1"/>
    </xf>
    <xf numFmtId="4" fontId="66" fillId="56" borderId="103" xfId="0" applyNumberFormat="1" applyFont="1" applyFill="1" applyBorder="1" applyAlignment="1">
      <alignment horizontal="center" vertical="center" wrapText="1"/>
    </xf>
    <xf numFmtId="4" fontId="66" fillId="56" borderId="106" xfId="0" applyNumberFormat="1" applyFont="1" applyFill="1" applyBorder="1" applyAlignment="1">
      <alignment horizontal="center" vertical="center" wrapText="1"/>
    </xf>
    <xf numFmtId="4" fontId="28" fillId="24" borderId="49" xfId="0" applyNumberFormat="1" applyFont="1" applyFill="1" applyBorder="1" applyAlignment="1">
      <alignment horizontal="center" vertical="center" wrapText="1"/>
    </xf>
    <xf numFmtId="4" fontId="67" fillId="57" borderId="20" xfId="0" applyNumberFormat="1" applyFont="1" applyFill="1" applyBorder="1" applyAlignment="1">
      <alignment horizontal="center" vertical="center" wrapText="1"/>
    </xf>
    <xf numFmtId="4" fontId="74" fillId="61" borderId="20" xfId="0" applyNumberFormat="1" applyFont="1" applyFill="1" applyBorder="1" applyAlignment="1">
      <alignment horizontal="center" vertical="center" wrapText="1"/>
    </xf>
    <xf numFmtId="4" fontId="183" fillId="154" borderId="91" xfId="0" applyNumberFormat="1" applyFont="1" applyFill="1" applyBorder="1" applyAlignment="1">
      <alignment horizontal="center" vertical="center" wrapText="1"/>
    </xf>
    <xf numFmtId="4" fontId="120" fillId="100" borderId="90" xfId="0" applyNumberFormat="1" applyFont="1" applyFill="1" applyBorder="1" applyAlignment="1">
      <alignment horizontal="center" vertical="center" wrapText="1"/>
    </xf>
    <xf numFmtId="4" fontId="120" fillId="100" borderId="91" xfId="0" applyNumberFormat="1" applyFont="1" applyFill="1" applyBorder="1" applyAlignment="1">
      <alignment horizontal="center" vertical="center" wrapText="1"/>
    </xf>
    <xf numFmtId="4" fontId="183" fillId="154" borderId="90" xfId="0" applyNumberFormat="1" applyFont="1" applyFill="1" applyBorder="1" applyAlignment="1">
      <alignment horizontal="center" vertical="center" wrapText="1"/>
    </xf>
    <xf numFmtId="4" fontId="99" fillId="80" borderId="90" xfId="0" applyNumberFormat="1" applyFont="1" applyFill="1" applyBorder="1" applyAlignment="1">
      <alignment horizontal="center" vertical="center" wrapText="1"/>
    </xf>
    <xf numFmtId="4" fontId="120" fillId="100" borderId="92" xfId="0" applyNumberFormat="1" applyFont="1" applyFill="1" applyBorder="1" applyAlignment="1">
      <alignment horizontal="center" vertical="center" wrapText="1"/>
    </xf>
    <xf numFmtId="4" fontId="120" fillId="100" borderId="89" xfId="0" applyNumberFormat="1" applyFont="1" applyFill="1" applyBorder="1" applyAlignment="1">
      <alignment horizontal="center" vertical="center" wrapText="1"/>
    </xf>
    <xf numFmtId="4" fontId="183" fillId="154" borderId="92" xfId="0" applyNumberFormat="1" applyFont="1" applyFill="1" applyBorder="1" applyAlignment="1">
      <alignment horizontal="center" vertical="center" wrapText="1"/>
    </xf>
    <xf numFmtId="4" fontId="92" fillId="75" borderId="90" xfId="0" applyNumberFormat="1" applyFont="1" applyFill="1" applyBorder="1" applyAlignment="1">
      <alignment horizontal="center" vertical="center" wrapText="1"/>
    </xf>
    <xf numFmtId="4" fontId="183" fillId="154" borderId="89" xfId="0" applyNumberFormat="1" applyFont="1" applyFill="1" applyBorder="1" applyAlignment="1">
      <alignment horizontal="center" vertical="center" wrapText="1"/>
    </xf>
    <xf numFmtId="4" fontId="92" fillId="75" borderId="92" xfId="0" applyNumberFormat="1" applyFont="1" applyFill="1" applyBorder="1" applyAlignment="1">
      <alignment horizontal="center" vertical="center" wrapText="1"/>
    </xf>
    <xf numFmtId="4" fontId="99" fillId="80" borderId="91" xfId="0" applyNumberFormat="1" applyFont="1" applyFill="1" applyBorder="1" applyAlignment="1">
      <alignment horizontal="center" vertical="center" wrapText="1"/>
    </xf>
    <xf numFmtId="4" fontId="178" fillId="149" borderId="90" xfId="0" applyNumberFormat="1" applyFont="1" applyFill="1" applyBorder="1" applyAlignment="1">
      <alignment horizontal="center" vertical="center" wrapText="1"/>
    </xf>
    <xf numFmtId="4" fontId="156" fillId="131" borderId="104" xfId="0" applyNumberFormat="1" applyFont="1" applyFill="1" applyBorder="1" applyAlignment="1">
      <alignment horizontal="center" vertical="center" wrapText="1"/>
    </xf>
    <xf numFmtId="4" fontId="93" fillId="76" borderId="103" xfId="0" applyNumberFormat="1" applyFont="1" applyFill="1" applyBorder="1" applyAlignment="1">
      <alignment horizontal="center" vertical="center" wrapText="1"/>
    </xf>
    <xf numFmtId="4" fontId="93" fillId="76" borderId="104" xfId="0" applyNumberFormat="1" applyFont="1" applyFill="1" applyBorder="1" applyAlignment="1">
      <alignment horizontal="center" vertical="center" wrapText="1"/>
    </xf>
    <xf numFmtId="4" fontId="156" fillId="131" borderId="103" xfId="0" applyNumberFormat="1" applyFont="1" applyFill="1" applyBorder="1" applyAlignment="1">
      <alignment horizontal="center" vertical="center" wrapText="1"/>
    </xf>
    <xf numFmtId="4" fontId="154" fillId="129" borderId="103" xfId="0" applyNumberFormat="1" applyFont="1" applyFill="1" applyBorder="1" applyAlignment="1">
      <alignment horizontal="center" vertical="center" wrapText="1"/>
    </xf>
    <xf numFmtId="4" fontId="93" fillId="76" borderId="87" xfId="0" applyNumberFormat="1" applyFont="1" applyFill="1" applyBorder="1" applyAlignment="1">
      <alignment horizontal="center" vertical="center" wrapText="1"/>
    </xf>
    <xf numFmtId="4" fontId="93" fillId="76" borderId="106" xfId="0" applyNumberFormat="1" applyFont="1" applyFill="1" applyBorder="1" applyAlignment="1">
      <alignment horizontal="center" vertical="center" wrapText="1"/>
    </xf>
    <xf numFmtId="4" fontId="156" fillId="131" borderId="44" xfId="0" applyNumberFormat="1" applyFont="1" applyFill="1" applyBorder="1" applyAlignment="1">
      <alignment horizontal="center" vertical="center" wrapText="1"/>
    </xf>
    <xf numFmtId="4" fontId="156" fillId="131" borderId="87" xfId="0" applyNumberFormat="1" applyFont="1" applyFill="1" applyBorder="1" applyAlignment="1">
      <alignment horizontal="center" vertical="center" wrapText="1"/>
    </xf>
    <xf numFmtId="4" fontId="41" fillId="34" borderId="103" xfId="0" applyNumberFormat="1" applyFont="1" applyFill="1" applyBorder="1" applyAlignment="1">
      <alignment horizontal="center" vertical="center" wrapText="1"/>
    </xf>
    <xf numFmtId="4" fontId="156" fillId="131" borderId="106" xfId="0" applyNumberFormat="1" applyFont="1" applyFill="1" applyBorder="1" applyAlignment="1">
      <alignment horizontal="center" vertical="center" wrapText="1"/>
    </xf>
    <xf numFmtId="4" fontId="41" fillId="34" borderId="87" xfId="0" applyNumberFormat="1" applyFont="1" applyFill="1" applyBorder="1" applyAlignment="1">
      <alignment horizontal="center" vertical="center" wrapText="1"/>
    </xf>
    <xf numFmtId="4" fontId="154" fillId="129" borderId="104" xfId="0" applyNumberFormat="1" applyFont="1" applyFill="1" applyBorder="1" applyAlignment="1">
      <alignment horizontal="center" vertical="center" wrapText="1"/>
    </xf>
    <xf numFmtId="4" fontId="195" fillId="163" borderId="103" xfId="0" applyNumberFormat="1" applyFont="1" applyFill="1" applyBorder="1" applyAlignment="1">
      <alignment horizontal="center" vertical="center" wrapText="1"/>
    </xf>
    <xf numFmtId="4" fontId="187" fillId="157" borderId="49" xfId="0" applyNumberFormat="1" applyFont="1" applyFill="1" applyBorder="1" applyAlignment="1">
      <alignment horizontal="center" vertical="center" wrapText="1"/>
    </xf>
    <xf numFmtId="4" fontId="187" fillId="157" borderId="20" xfId="0" applyNumberFormat="1" applyFont="1" applyFill="1" applyBorder="1" applyAlignment="1">
      <alignment horizontal="center" vertical="center" wrapText="1"/>
    </xf>
    <xf numFmtId="4" fontId="36" fillId="29" borderId="53" xfId="0" applyNumberFormat="1" applyFont="1" applyFill="1" applyBorder="1" applyAlignment="1">
      <alignment horizontal="center" vertical="center" wrapText="1"/>
    </xf>
    <xf numFmtId="4" fontId="165" fillId="138" borderId="20" xfId="0" applyNumberFormat="1" applyFont="1" applyFill="1" applyBorder="1" applyAlignment="1">
      <alignment horizontal="center" vertical="center" wrapText="1"/>
    </xf>
    <xf numFmtId="4" fontId="69" fillId="58" borderId="49" xfId="0" applyNumberFormat="1" applyFont="1" applyFill="1" applyBorder="1" applyAlignment="1">
      <alignment horizontal="center" vertical="center" wrapText="1"/>
    </xf>
    <xf numFmtId="4" fontId="69" fillId="58" borderId="50" xfId="0" applyNumberFormat="1" applyFont="1" applyFill="1" applyBorder="1" applyAlignment="1">
      <alignment horizontal="center" vertical="center" wrapText="1"/>
    </xf>
    <xf numFmtId="4" fontId="23" fillId="20" borderId="54" xfId="0" applyNumberFormat="1" applyFont="1" applyFill="1" applyBorder="1" applyAlignment="1">
      <alignment horizontal="center" vertical="center" wrapText="1"/>
    </xf>
    <xf numFmtId="4" fontId="2" fillId="3" borderId="49" xfId="0" applyNumberFormat="1" applyFont="1" applyFill="1" applyBorder="1" applyAlignment="1">
      <alignment horizontal="center" vertical="center" wrapText="1"/>
    </xf>
    <xf numFmtId="4" fontId="0" fillId="9" borderId="90" xfId="0" applyNumberFormat="1" applyFont="1" applyFill="1" applyBorder="1" applyAlignment="1">
      <alignment horizontal="center" vertical="center" wrapText="1"/>
    </xf>
    <xf numFmtId="4" fontId="51" fillId="42" borderId="91" xfId="0" applyNumberFormat="1" applyFont="1" applyFill="1" applyBorder="1" applyAlignment="1">
      <alignment horizontal="center" vertical="center" wrapText="1"/>
    </xf>
    <xf numFmtId="4" fontId="65" fillId="55" borderId="90" xfId="0" applyNumberFormat="1" applyFont="1" applyFill="1" applyBorder="1" applyAlignment="1">
      <alignment horizontal="center" vertical="center" wrapText="1"/>
    </xf>
    <xf numFmtId="4" fontId="65" fillId="55" borderId="91" xfId="0" applyNumberFormat="1" applyFont="1" applyFill="1" applyBorder="1" applyAlignment="1">
      <alignment horizontal="center" vertical="center" wrapText="1"/>
    </xf>
    <xf numFmtId="4" fontId="51" fillId="42" borderId="90" xfId="0" applyNumberFormat="1" applyFont="1" applyFill="1" applyBorder="1" applyAlignment="1">
      <alignment horizontal="center" vertical="center" wrapText="1"/>
    </xf>
    <xf numFmtId="4" fontId="16" fillId="13" borderId="90" xfId="0" applyNumberFormat="1" applyFont="1" applyFill="1" applyBorder="1" applyAlignment="1">
      <alignment horizontal="center" vertical="center" wrapText="1"/>
    </xf>
    <xf numFmtId="4" fontId="65" fillId="55" borderId="92" xfId="0" applyNumberFormat="1" applyFont="1" applyFill="1" applyBorder="1" applyAlignment="1">
      <alignment horizontal="center" vertical="center" wrapText="1"/>
    </xf>
    <xf numFmtId="4" fontId="79" fillId="66" borderId="90" xfId="0" applyNumberFormat="1" applyFont="1" applyFill="1" applyBorder="1" applyAlignment="1">
      <alignment horizontal="center" vertical="center" wrapText="1"/>
    </xf>
    <xf numFmtId="4" fontId="65" fillId="55" borderId="89" xfId="0" applyNumberFormat="1" applyFont="1" applyFill="1" applyBorder="1" applyAlignment="1">
      <alignment horizontal="center" vertical="center" wrapText="1"/>
    </xf>
    <xf numFmtId="4" fontId="51" fillId="42" borderId="92" xfId="0" applyNumberFormat="1" applyFont="1" applyFill="1" applyBorder="1" applyAlignment="1">
      <alignment horizontal="center" vertical="center" wrapText="1"/>
    </xf>
    <xf numFmtId="4" fontId="34" fillId="27" borderId="90" xfId="0" applyNumberFormat="1" applyFont="1" applyFill="1" applyBorder="1" applyAlignment="1">
      <alignment horizontal="center" vertical="center" wrapText="1"/>
    </xf>
    <xf numFmtId="4" fontId="51" fillId="42" borderId="89" xfId="0" applyNumberFormat="1" applyFont="1" applyFill="1" applyBorder="1" applyAlignment="1">
      <alignment horizontal="center" vertical="center" wrapText="1"/>
    </xf>
    <xf numFmtId="4" fontId="34" fillId="27" borderId="92" xfId="0" applyNumberFormat="1" applyFont="1" applyFill="1" applyBorder="1" applyAlignment="1">
      <alignment horizontal="center" vertical="center" wrapText="1"/>
    </xf>
    <xf numFmtId="4" fontId="16" fillId="13" borderId="91" xfId="0" applyNumberFormat="1" applyFont="1" applyFill="1" applyBorder="1" applyAlignment="1">
      <alignment horizontal="center" vertical="center" wrapText="1"/>
    </xf>
    <xf numFmtId="4" fontId="79" fillId="66" borderId="89" xfId="0" applyNumberFormat="1" applyFont="1" applyFill="1" applyBorder="1" applyAlignment="1">
      <alignment horizontal="center" vertical="center" wrapText="1"/>
    </xf>
    <xf numFmtId="4" fontId="173" fillId="143" borderId="90" xfId="0" applyNumberFormat="1" applyFont="1" applyFill="1" applyBorder="1" applyAlignment="1">
      <alignment horizontal="center" vertical="center" wrapText="1"/>
    </xf>
    <xf numFmtId="4" fontId="173" fillId="143" borderId="89" xfId="0" applyNumberFormat="1" applyFont="1" applyFill="1" applyBorder="1" applyAlignment="1">
      <alignment horizontal="center" vertical="center" wrapText="1"/>
    </xf>
    <xf numFmtId="4" fontId="113" fillId="94" borderId="82" xfId="0" applyNumberFormat="1" applyFont="1" applyFill="1" applyBorder="1" applyAlignment="1">
      <alignment horizontal="center" vertical="center" wrapText="1"/>
    </xf>
    <xf numFmtId="4" fontId="175" fillId="146" borderId="84" xfId="0" applyNumberFormat="1" applyFont="1" applyFill="1" applyBorder="1" applyAlignment="1">
      <alignment horizontal="center" vertical="center" wrapText="1"/>
    </xf>
    <xf numFmtId="4" fontId="175" fillId="146" borderId="84" xfId="0" applyNumberFormat="1" applyFont="1" applyFill="1" applyBorder="1" applyAlignment="1">
      <alignment horizontal="center" vertical="center" wrapText="1"/>
    </xf>
    <xf numFmtId="164" fontId="1" fillId="141" borderId="34" xfId="0" applyNumberFormat="1" applyFont="1" applyFill="1" applyBorder="1" applyAlignment="1">
      <alignment horizontal="center" vertical="center" wrapText="1"/>
    </xf>
    <xf numFmtId="164" fontId="1" fillId="161" borderId="55" xfId="0" applyNumberFormat="1" applyFont="1" applyFill="1" applyBorder="1" applyAlignment="1">
      <alignment horizontal="center" vertical="center" wrapText="1"/>
    </xf>
    <xf numFmtId="164" fontId="1" fillId="161" borderId="70" xfId="0" applyNumberFormat="1" applyFont="1" applyFill="1" applyBorder="1" applyAlignment="1">
      <alignment horizontal="center" vertical="center" wrapText="1"/>
    </xf>
    <xf numFmtId="164" fontId="1" fillId="161" borderId="74" xfId="0" applyNumberFormat="1" applyFont="1" applyFill="1" applyBorder="1" applyAlignment="1">
      <alignment horizontal="center" vertical="center" wrapText="1"/>
    </xf>
    <xf numFmtId="164" fontId="1" fillId="161" borderId="75" xfId="0" applyNumberFormat="1" applyFont="1" applyFill="1" applyBorder="1" applyAlignment="1">
      <alignment horizontal="center" vertical="center" wrapText="1"/>
    </xf>
    <xf numFmtId="4" fontId="52" fillId="43" borderId="91" xfId="0" applyNumberFormat="1" applyFont="1" applyFill="1" applyBorder="1" applyAlignment="1">
      <alignment horizontal="center" vertical="center" wrapText="1"/>
    </xf>
    <xf numFmtId="4" fontId="52" fillId="43" borderId="90" xfId="0" applyNumberFormat="1" applyFont="1" applyFill="1" applyBorder="1" applyAlignment="1">
      <alignment horizontal="center" vertical="center" wrapText="1"/>
    </xf>
    <xf numFmtId="4" fontId="133" fillId="110" borderId="90" xfId="0" applyNumberFormat="1" applyFont="1" applyFill="1" applyBorder="1" applyAlignment="1">
      <alignment horizontal="center" vertical="center" wrapText="1"/>
    </xf>
    <xf numFmtId="4" fontId="52" fillId="43" borderId="92" xfId="0" applyNumberFormat="1" applyFont="1" applyFill="1" applyBorder="1" applyAlignment="1">
      <alignment horizontal="center" vertical="center" wrapText="1"/>
    </xf>
    <xf numFmtId="4" fontId="52" fillId="43" borderId="89" xfId="0" applyNumberFormat="1" applyFont="1" applyFill="1" applyBorder="1" applyAlignment="1">
      <alignment horizontal="center" vertical="center" wrapText="1"/>
    </xf>
    <xf numFmtId="4" fontId="50" fillId="41" borderId="90" xfId="0" applyNumberFormat="1" applyFont="1" applyFill="1" applyBorder="1" applyAlignment="1">
      <alignment horizontal="center" vertical="center" wrapText="1"/>
    </xf>
    <xf numFmtId="4" fontId="50" fillId="41" borderId="92" xfId="0" applyNumberFormat="1" applyFont="1" applyFill="1" applyBorder="1" applyAlignment="1">
      <alignment horizontal="center" vertical="center" wrapText="1"/>
    </xf>
    <xf numFmtId="4" fontId="133" fillId="110" borderId="91" xfId="0" applyNumberFormat="1" applyFont="1" applyFill="1" applyBorder="1" applyAlignment="1">
      <alignment horizontal="center" vertical="center" wrapText="1"/>
    </xf>
    <xf numFmtId="4" fontId="50" fillId="41" borderId="89" xfId="0" applyNumberFormat="1" applyFont="1" applyFill="1" applyBorder="1" applyAlignment="1">
      <alignment horizontal="center" vertical="center" wrapText="1"/>
    </xf>
    <xf numFmtId="4" fontId="113" fillId="94" borderId="107" xfId="0" applyNumberFormat="1" applyFont="1" applyFill="1" applyBorder="1" applyAlignment="1">
      <alignment horizontal="center" vertical="center" wrapText="1"/>
    </xf>
    <xf numFmtId="4" fontId="55" fillId="46" borderId="108" xfId="0" applyNumberFormat="1" applyFont="1" applyFill="1" applyBorder="1" applyAlignment="1">
      <alignment horizontal="center" vertical="center" wrapText="1"/>
    </xf>
    <xf numFmtId="4" fontId="134" fillId="111" borderId="82" xfId="0" applyNumberFormat="1" applyFont="1" applyFill="1" applyBorder="1" applyAlignment="1">
      <alignment horizontal="center" vertical="center" wrapText="1"/>
    </xf>
    <xf numFmtId="4" fontId="48" fillId="39" borderId="109" xfId="0" applyNumberFormat="1" applyFont="1" applyFill="1" applyBorder="1" applyAlignment="1">
      <alignment horizontal="center" vertical="center" wrapText="1"/>
    </xf>
    <xf numFmtId="4" fontId="46" fillId="38" borderId="12" xfId="0" applyNumberFormat="1" applyFont="1" applyFill="1" applyBorder="1" applyAlignment="1">
      <alignment horizontal="center" vertical="center" wrapText="1"/>
    </xf>
    <xf numFmtId="4" fontId="17" fillId="14" borderId="36" xfId="0" applyNumberFormat="1" applyFont="1" applyFill="1" applyBorder="1" applyAlignment="1">
      <alignment horizontal="center" vertical="center" wrapText="1"/>
    </xf>
    <xf numFmtId="164" fontId="35" fillId="28" borderId="70" xfId="0" applyNumberFormat="1" applyFont="1" applyFill="1" applyBorder="1" applyAlignment="1">
      <alignment horizontal="center" vertical="center" wrapText="1"/>
    </xf>
    <xf numFmtId="164" fontId="35" fillId="28" borderId="74" xfId="0" applyNumberFormat="1" applyFont="1" applyFill="1" applyBorder="1" applyAlignment="1">
      <alignment horizontal="center" vertical="center" wrapText="1"/>
    </xf>
    <xf numFmtId="164" fontId="35" fillId="28" borderId="104" xfId="0" applyNumberFormat="1" applyFont="1" applyFill="1" applyBorder="1" applyAlignment="1">
      <alignment horizontal="center" vertical="center" wrapText="1"/>
    </xf>
    <xf numFmtId="3" fontId="186" fillId="156" borderId="112" xfId="0" applyNumberFormat="1" applyFont="1" applyFill="1" applyBorder="1" applyAlignment="1">
      <alignment horizontal="center" vertical="center" wrapText="1"/>
    </xf>
    <xf numFmtId="3" fontId="21" fillId="18" borderId="111" xfId="0" applyNumberFormat="1" applyFont="1" applyFill="1" applyBorder="1" applyAlignment="1">
      <alignment horizontal="center" vertical="center" wrapText="1"/>
    </xf>
    <xf numFmtId="3" fontId="43" fillId="36" borderId="73" xfId="0" applyNumberFormat="1" applyFont="1" applyFill="1" applyBorder="1" applyAlignment="1">
      <alignment horizontal="center" vertical="center" wrapText="1"/>
    </xf>
    <xf numFmtId="4" fontId="28" fillId="24" borderId="114" xfId="0" applyNumberFormat="1" applyFont="1" applyFill="1" applyBorder="1" applyAlignment="1">
      <alignment horizontal="center" vertical="center" wrapText="1"/>
    </xf>
    <xf numFmtId="4" fontId="67" fillId="57" borderId="115" xfId="0" applyNumberFormat="1" applyFont="1" applyFill="1" applyBorder="1" applyAlignment="1">
      <alignment horizontal="center" vertical="center" wrapText="1"/>
    </xf>
    <xf numFmtId="4" fontId="74" fillId="61" borderId="116" xfId="0" applyNumberFormat="1" applyFont="1" applyFill="1" applyBorder="1" applyAlignment="1">
      <alignment horizontal="center" vertical="center" wrapText="1"/>
    </xf>
    <xf numFmtId="4" fontId="74" fillId="61" borderId="83" xfId="0" applyNumberFormat="1" applyFont="1" applyFill="1" applyBorder="1" applyAlignment="1">
      <alignment horizontal="center" vertical="center" wrapText="1"/>
    </xf>
    <xf numFmtId="164" fontId="35" fillId="28" borderId="80" xfId="0" applyNumberFormat="1" applyFont="1" applyFill="1" applyBorder="1" applyAlignment="1">
      <alignment horizontal="center" vertical="center" wrapText="1"/>
    </xf>
    <xf numFmtId="164" fontId="35" fillId="28" borderId="91" xfId="0" applyNumberFormat="1" applyFont="1" applyFill="1" applyBorder="1" applyAlignment="1">
      <alignment horizontal="center" vertical="center" wrapText="1"/>
    </xf>
    <xf numFmtId="164" fontId="167" fillId="139" borderId="90" xfId="0" applyNumberFormat="1" applyFont="1" applyFill="1" applyBorder="1" applyAlignment="1">
      <alignment horizontal="center" vertical="center" wrapText="1"/>
    </xf>
    <xf numFmtId="164" fontId="35" fillId="28" borderId="92" xfId="0" applyNumberFormat="1" applyFont="1" applyFill="1" applyBorder="1" applyAlignment="1">
      <alignment horizontal="center" vertical="center" wrapText="1"/>
    </xf>
    <xf numFmtId="164" fontId="35" fillId="28" borderId="89" xfId="0" applyNumberFormat="1" applyFont="1" applyFill="1" applyBorder="1" applyAlignment="1">
      <alignment horizontal="center" vertical="center" wrapText="1"/>
    </xf>
    <xf numFmtId="164" fontId="1" fillId="28" borderId="92" xfId="0" applyNumberFormat="1" applyFont="1" applyFill="1" applyBorder="1" applyAlignment="1">
      <alignment horizontal="center" vertical="center" wrapText="1"/>
    </xf>
    <xf numFmtId="164" fontId="131" fillId="108" borderId="90" xfId="0" applyNumberFormat="1" applyFont="1" applyFill="1" applyBorder="1" applyAlignment="1">
      <alignment horizontal="center" vertical="center" wrapText="1"/>
    </xf>
    <xf numFmtId="164" fontId="131" fillId="108" borderId="92" xfId="0" applyNumberFormat="1" applyFont="1" applyFill="1" applyBorder="1" applyAlignment="1">
      <alignment horizontal="center" vertical="center" wrapText="1"/>
    </xf>
    <xf numFmtId="164" fontId="167" fillId="139" borderId="91" xfId="0" applyNumberFormat="1" applyFont="1" applyFill="1" applyBorder="1" applyAlignment="1">
      <alignment horizontal="center" vertical="center" wrapText="1"/>
    </xf>
    <xf numFmtId="164" fontId="1" fillId="28" borderId="91" xfId="0" applyNumberFormat="1" applyFont="1" applyFill="1" applyBorder="1" applyAlignment="1">
      <alignment horizontal="center" vertical="center" wrapText="1"/>
    </xf>
    <xf numFmtId="164" fontId="167" fillId="139" borderId="89" xfId="0" applyNumberFormat="1" applyFont="1" applyFill="1" applyBorder="1" applyAlignment="1">
      <alignment horizontal="center" vertical="center" wrapText="1"/>
    </xf>
    <xf numFmtId="164" fontId="131" fillId="108" borderId="89" xfId="0" applyNumberFormat="1" applyFont="1" applyFill="1" applyBorder="1" applyAlignment="1">
      <alignment horizontal="center" vertical="center" wrapText="1"/>
    </xf>
    <xf numFmtId="164" fontId="1" fillId="141" borderId="90" xfId="0" applyNumberFormat="1" applyFont="1" applyFill="1" applyBorder="1" applyAlignment="1">
      <alignment horizontal="center" vertical="center" wrapText="1"/>
    </xf>
    <xf numFmtId="3" fontId="204" fillId="78" borderId="110" xfId="0" applyNumberFormat="1" applyFont="1" applyFill="1" applyBorder="1" applyAlignment="1">
      <alignment horizontal="center" vertical="center" wrapText="1"/>
    </xf>
    <xf numFmtId="3" fontId="204" fillId="10" borderId="111" xfId="0" applyNumberFormat="1" applyFont="1" applyFill="1" applyBorder="1" applyAlignment="1">
      <alignment horizontal="center" vertical="center" wrapText="1"/>
    </xf>
    <xf numFmtId="3" fontId="204" fillId="19" borderId="73" xfId="0" applyNumberFormat="1" applyFont="1" applyFill="1" applyBorder="1" applyAlignment="1">
      <alignment horizontal="center" vertical="center" wrapText="1"/>
    </xf>
    <xf numFmtId="3" fontId="204" fillId="19" borderId="72" xfId="0" applyNumberFormat="1" applyFont="1" applyFill="1" applyBorder="1" applyAlignment="1">
      <alignment horizontal="center" vertical="center" wrapText="1"/>
    </xf>
    <xf numFmtId="3" fontId="204" fillId="18" borderId="111" xfId="0" applyNumberFormat="1" applyFont="1" applyFill="1" applyBorder="1" applyAlignment="1">
      <alignment horizontal="center" vertical="center" wrapText="1"/>
    </xf>
    <xf numFmtId="3" fontId="204" fillId="36" borderId="73" xfId="0" applyNumberFormat="1" applyFont="1" applyFill="1" applyBorder="1" applyAlignment="1">
      <alignment horizontal="center" vertical="center" wrapText="1"/>
    </xf>
    <xf numFmtId="164" fontId="1" fillId="161" borderId="90" xfId="0" applyNumberFormat="1" applyFont="1" applyFill="1" applyBorder="1" applyAlignment="1">
      <alignment horizontal="center" vertical="center" wrapText="1"/>
    </xf>
    <xf numFmtId="164" fontId="1" fillId="88" borderId="90" xfId="0" applyNumberFormat="1" applyFont="1" applyFill="1" applyBorder="1" applyAlignment="1">
      <alignment horizontal="center" vertical="center" wrapText="1"/>
    </xf>
    <xf numFmtId="164" fontId="1" fillId="161" borderId="92" xfId="0" applyNumberFormat="1" applyFont="1" applyFill="1" applyBorder="1" applyAlignment="1">
      <alignment horizontal="center" vertical="center" wrapText="1"/>
    </xf>
    <xf numFmtId="164" fontId="1" fillId="161" borderId="91" xfId="0" applyNumberFormat="1" applyFont="1" applyFill="1" applyBorder="1" applyAlignment="1">
      <alignment horizontal="center" vertical="center" wrapText="1"/>
    </xf>
    <xf numFmtId="4" fontId="146" fillId="122" borderId="114" xfId="0" applyNumberFormat="1" applyFont="1" applyFill="1" applyBorder="1" applyAlignment="1">
      <alignment horizontal="center" vertical="center" wrapText="1"/>
    </xf>
    <xf numFmtId="4" fontId="187" fillId="157" borderId="115" xfId="0" applyNumberFormat="1" applyFont="1" applyFill="1" applyBorder="1" applyAlignment="1">
      <alignment horizontal="center" vertical="center" wrapText="1"/>
    </xf>
    <xf numFmtId="4" fontId="165" fillId="138" borderId="116" xfId="0" applyNumberFormat="1" applyFont="1" applyFill="1" applyBorder="1" applyAlignment="1">
      <alignment horizontal="center" vertical="center" wrapText="1"/>
    </xf>
    <xf numFmtId="4" fontId="2" fillId="3" borderId="114" xfId="0" applyNumberFormat="1" applyFont="1" applyFill="1" applyBorder="1" applyAlignment="1">
      <alignment horizontal="center" vertical="center" wrapText="1"/>
    </xf>
    <xf numFmtId="4" fontId="69" fillId="58" borderId="115" xfId="0" applyNumberFormat="1" applyFont="1" applyFill="1" applyBorder="1" applyAlignment="1">
      <alignment horizontal="center" vertical="center" wrapText="1"/>
    </xf>
    <xf numFmtId="4" fontId="70" fillId="59" borderId="116" xfId="0" applyNumberFormat="1" applyFont="1" applyFill="1" applyBorder="1" applyAlignment="1">
      <alignment horizontal="center" vertical="center" wrapText="1"/>
    </xf>
    <xf numFmtId="4" fontId="1" fillId="43" borderId="90" xfId="0" applyNumberFormat="1" applyFont="1" applyFill="1" applyBorder="1" applyAlignment="1">
      <alignment horizontal="center" vertical="center" wrapText="1"/>
    </xf>
    <xf numFmtId="4" fontId="1" fillId="47" borderId="55" xfId="0" applyNumberFormat="1" applyFont="1" applyFill="1" applyBorder="1" applyAlignment="1">
      <alignment horizontal="center" vertical="center" wrapText="1"/>
    </xf>
    <xf numFmtId="4" fontId="1" fillId="43" borderId="92" xfId="0" applyNumberFormat="1" applyFont="1" applyFill="1" applyBorder="1" applyAlignment="1">
      <alignment horizontal="center" vertical="center" wrapText="1"/>
    </xf>
    <xf numFmtId="4" fontId="1" fillId="47" borderId="75" xfId="0" applyNumberFormat="1" applyFont="1" applyFill="1" applyBorder="1" applyAlignment="1">
      <alignment horizontal="center" vertical="center" wrapText="1"/>
    </xf>
    <xf numFmtId="4" fontId="1" fillId="43" borderId="91" xfId="0" applyNumberFormat="1" applyFont="1" applyFill="1" applyBorder="1" applyAlignment="1">
      <alignment horizontal="center" vertical="center" wrapText="1"/>
    </xf>
    <xf numFmtId="4" fontId="1" fillId="47" borderId="70" xfId="0" applyNumberFormat="1" applyFont="1" applyFill="1" applyBorder="1" applyAlignment="1">
      <alignment horizontal="center" vertical="center" wrapText="1"/>
    </xf>
    <xf numFmtId="4" fontId="1" fillId="47" borderId="74" xfId="0" applyNumberFormat="1" applyFont="1" applyFill="1" applyBorder="1" applyAlignment="1">
      <alignment horizontal="center" vertical="center" wrapText="1"/>
    </xf>
    <xf numFmtId="4" fontId="1" fillId="41" borderId="90" xfId="0" applyNumberFormat="1" applyFont="1" applyFill="1" applyBorder="1" applyAlignment="1">
      <alignment horizontal="center" vertical="center" wrapText="1"/>
    </xf>
    <xf numFmtId="4" fontId="1" fillId="131" borderId="34" xfId="0" applyNumberFormat="1" applyFont="1" applyFill="1" applyBorder="1" applyAlignment="1">
      <alignment horizontal="center" vertical="center" wrapText="1"/>
    </xf>
    <xf numFmtId="4" fontId="1" fillId="9" borderId="34" xfId="0" applyNumberFormat="1" applyFont="1" applyFill="1" applyBorder="1" applyAlignment="1">
      <alignment horizontal="center" vertical="center" wrapText="1"/>
    </xf>
    <xf numFmtId="4" fontId="1" fillId="131" borderId="55" xfId="0" applyNumberFormat="1" applyFont="1" applyFill="1" applyBorder="1" applyAlignment="1">
      <alignment horizontal="center" vertical="center" wrapText="1"/>
    </xf>
    <xf numFmtId="4" fontId="1" fillId="131" borderId="44" xfId="0" applyNumberFormat="1" applyFont="1" applyFill="1" applyBorder="1" applyAlignment="1">
      <alignment horizontal="center" vertical="center" wrapText="1"/>
    </xf>
    <xf numFmtId="4" fontId="1" fillId="131" borderId="75" xfId="0" applyNumberFormat="1" applyFont="1" applyFill="1" applyBorder="1" applyAlignment="1">
      <alignment horizontal="center" vertical="center" wrapText="1"/>
    </xf>
    <xf numFmtId="4" fontId="1" fillId="131" borderId="69" xfId="0" applyNumberFormat="1" applyFont="1" applyFill="1" applyBorder="1" applyAlignment="1">
      <alignment horizontal="center" vertical="center" wrapText="1"/>
    </xf>
    <xf numFmtId="4" fontId="1" fillId="131" borderId="70" xfId="0" applyNumberFormat="1" applyFont="1" applyFill="1" applyBorder="1" applyAlignment="1">
      <alignment horizontal="center" vertical="center" wrapText="1"/>
    </xf>
    <xf numFmtId="4" fontId="1" fillId="131" borderId="74" xfId="0" applyNumberFormat="1" applyFont="1" applyFill="1" applyBorder="1" applyAlignment="1">
      <alignment horizontal="center" vertical="center" wrapText="1"/>
    </xf>
    <xf numFmtId="4" fontId="1" fillId="154" borderId="90" xfId="0" applyNumberFormat="1" applyFont="1" applyFill="1" applyBorder="1" applyAlignment="1">
      <alignment horizontal="center" vertical="center" wrapText="1"/>
    </xf>
    <xf numFmtId="4" fontId="1" fillId="100" borderId="90" xfId="0" applyNumberFormat="1" applyFont="1" applyFill="1" applyBorder="1" applyAlignment="1">
      <alignment horizontal="center" vertical="center" wrapText="1"/>
    </xf>
    <xf numFmtId="4" fontId="1" fillId="154" borderId="55" xfId="0" applyNumberFormat="1" applyFont="1" applyFill="1" applyBorder="1" applyAlignment="1">
      <alignment horizontal="center" vertical="center" wrapText="1"/>
    </xf>
    <xf numFmtId="4" fontId="1" fillId="154" borderId="92" xfId="0" applyNumberFormat="1" applyFont="1" applyFill="1" applyBorder="1" applyAlignment="1">
      <alignment horizontal="center" vertical="center" wrapText="1"/>
    </xf>
    <xf numFmtId="4" fontId="1" fillId="154" borderId="75" xfId="0" applyNumberFormat="1" applyFont="1" applyFill="1" applyBorder="1" applyAlignment="1">
      <alignment horizontal="center" vertical="center" wrapText="1"/>
    </xf>
    <xf numFmtId="4" fontId="1" fillId="154" borderId="91" xfId="0" applyNumberFormat="1" applyFont="1" applyFill="1" applyBorder="1" applyAlignment="1">
      <alignment horizontal="center" vertical="center" wrapText="1"/>
    </xf>
    <xf numFmtId="4" fontId="1" fillId="154" borderId="70" xfId="0" applyNumberFormat="1" applyFont="1" applyFill="1" applyBorder="1" applyAlignment="1">
      <alignment horizontal="center" vertical="center" wrapText="1"/>
    </xf>
    <xf numFmtId="4" fontId="1" fillId="154" borderId="74" xfId="0" applyNumberFormat="1" applyFont="1" applyFill="1" applyBorder="1" applyAlignment="1">
      <alignment horizontal="center" vertical="center" wrapText="1"/>
    </xf>
    <xf numFmtId="4" fontId="1" fillId="131" borderId="90" xfId="0" applyNumberFormat="1" applyFont="1" applyFill="1" applyBorder="1" applyAlignment="1">
      <alignment horizontal="center" vertical="center" wrapText="1"/>
    </xf>
    <xf numFmtId="4" fontId="1" fillId="9" borderId="90" xfId="0" applyNumberFormat="1" applyFont="1" applyFill="1" applyBorder="1" applyAlignment="1">
      <alignment horizontal="center" vertical="center" wrapText="1"/>
    </xf>
    <xf numFmtId="4" fontId="1" fillId="131" borderId="92" xfId="0" applyNumberFormat="1" applyFont="1" applyFill="1" applyBorder="1" applyAlignment="1">
      <alignment horizontal="center" vertical="center" wrapText="1"/>
    </xf>
    <xf numFmtId="4" fontId="1" fillId="131" borderId="91" xfId="0" applyNumberFormat="1" applyFont="1" applyFill="1" applyBorder="1" applyAlignment="1">
      <alignment horizontal="center" vertical="center" wrapText="1"/>
    </xf>
    <xf numFmtId="4" fontId="70" fillId="59" borderId="115" xfId="0" applyNumberFormat="1" applyFont="1" applyFill="1" applyBorder="1" applyAlignment="1">
      <alignment horizontal="center" vertical="center" wrapText="1"/>
    </xf>
    <xf numFmtId="4" fontId="40" fillId="33" borderId="114" xfId="0" applyNumberFormat="1" applyFont="1" applyFill="1" applyBorder="1" applyAlignment="1">
      <alignment horizontal="center" vertical="center" wrapText="1"/>
    </xf>
    <xf numFmtId="4" fontId="149" fillId="124" borderId="115" xfId="0" applyNumberFormat="1" applyFont="1" applyFill="1" applyBorder="1" applyAlignment="1">
      <alignment horizontal="center" vertical="center" wrapText="1"/>
    </xf>
    <xf numFmtId="4" fontId="18" fillId="15" borderId="115" xfId="0" applyNumberFormat="1" applyFont="1" applyFill="1" applyBorder="1" applyAlignment="1">
      <alignment horizontal="center" vertical="center" wrapText="1"/>
    </xf>
    <xf numFmtId="4" fontId="18" fillId="146" borderId="116" xfId="0" applyNumberFormat="1" applyFont="1" applyFill="1" applyBorder="1" applyAlignment="1">
      <alignment horizontal="center" vertical="center" wrapText="1"/>
    </xf>
    <xf numFmtId="4" fontId="1" fillId="42" borderId="55" xfId="0" applyNumberFormat="1" applyFont="1" applyFill="1" applyBorder="1" applyAlignment="1">
      <alignment horizontal="center" vertical="center" wrapText="1"/>
    </xf>
    <xf numFmtId="4" fontId="1" fillId="42" borderId="90" xfId="0" applyNumberFormat="1" applyFont="1" applyFill="1" applyBorder="1" applyAlignment="1">
      <alignment horizontal="center" vertical="center" wrapText="1"/>
    </xf>
    <xf numFmtId="4" fontId="1" fillId="55" borderId="90" xfId="0" applyNumberFormat="1" applyFont="1" applyFill="1" applyBorder="1" applyAlignment="1">
      <alignment horizontal="center" vertical="center" wrapText="1"/>
    </xf>
    <xf numFmtId="4" fontId="1" fillId="42" borderId="92" xfId="0" applyNumberFormat="1" applyFont="1" applyFill="1" applyBorder="1" applyAlignment="1">
      <alignment horizontal="center" vertical="center" wrapText="1"/>
    </xf>
    <xf numFmtId="4" fontId="1" fillId="130" borderId="75" xfId="0" applyNumberFormat="1" applyFont="1" applyFill="1" applyBorder="1" applyAlignment="1">
      <alignment horizontal="center" vertical="center" wrapText="1"/>
    </xf>
    <xf numFmtId="4" fontId="1" fillId="42" borderId="91" xfId="0" applyNumberFormat="1" applyFont="1" applyFill="1" applyBorder="1" applyAlignment="1">
      <alignment horizontal="center" vertical="center" wrapText="1"/>
    </xf>
    <xf numFmtId="4" fontId="1" fillId="42" borderId="70" xfId="0" applyNumberFormat="1" applyFont="1" applyFill="1" applyBorder="1" applyAlignment="1">
      <alignment horizontal="center" vertical="center" wrapText="1"/>
    </xf>
    <xf numFmtId="4" fontId="1" fillId="130" borderId="74" xfId="0" applyNumberFormat="1" applyFont="1" applyFill="1" applyBorder="1" applyAlignment="1">
      <alignment horizontal="center" vertical="center" wrapText="1"/>
    </xf>
    <xf numFmtId="4" fontId="1" fillId="143" borderId="90" xfId="0" applyNumberFormat="1" applyFont="1" applyFill="1" applyBorder="1" applyAlignment="1">
      <alignment horizontal="center" vertical="center" wrapText="1"/>
    </xf>
    <xf numFmtId="4" fontId="203" fillId="146" borderId="74" xfId="0" applyNumberFormat="1" applyFont="1" applyFill="1" applyBorder="1" applyAlignment="1">
      <alignment horizontal="center" vertical="center" wrapText="1"/>
    </xf>
    <xf numFmtId="4" fontId="203" fillId="146" borderId="75" xfId="0" applyNumberFormat="1" applyFont="1" applyFill="1" applyBorder="1" applyAlignment="1">
      <alignment horizontal="center" vertical="center" wrapText="1"/>
    </xf>
    <xf numFmtId="4" fontId="203" fillId="146" borderId="77" xfId="0" applyNumberFormat="1" applyFont="1" applyFill="1" applyBorder="1" applyAlignment="1">
      <alignment horizontal="center" vertical="center" wrapText="1"/>
    </xf>
    <xf numFmtId="4" fontId="203" fillId="146" borderId="76" xfId="0" applyNumberFormat="1" applyFont="1" applyFill="1" applyBorder="1" applyAlignment="1">
      <alignment horizontal="center" vertical="center" wrapText="1"/>
    </xf>
    <xf numFmtId="4" fontId="203" fillId="146" borderId="78" xfId="0" applyNumberFormat="1" applyFont="1" applyFill="1" applyBorder="1" applyAlignment="1">
      <alignment horizontal="center" vertical="center" wrapText="1"/>
    </xf>
    <xf numFmtId="4" fontId="203" fillId="146" borderId="85" xfId="0" applyNumberFormat="1" applyFont="1" applyFill="1" applyBorder="1" applyAlignment="1">
      <alignment horizontal="center" vertical="center" wrapText="1"/>
    </xf>
    <xf numFmtId="4" fontId="203" fillId="146" borderId="116" xfId="0" applyNumberFormat="1" applyFont="1" applyFill="1" applyBorder="1" applyAlignment="1">
      <alignment horizontal="center" vertical="center" wrapText="1"/>
    </xf>
    <xf numFmtId="4" fontId="203" fillId="146" borderId="55" xfId="0" applyNumberFormat="1" applyFont="1" applyFill="1" applyBorder="1" applyAlignment="1">
      <alignment horizontal="center" vertical="center" wrapText="1"/>
    </xf>
    <xf numFmtId="3" fontId="172" fillId="165" borderId="64" xfId="0" applyNumberFormat="1" applyFont="1" applyFill="1" applyBorder="1" applyAlignment="1">
      <alignment vertical="center" wrapText="1"/>
    </xf>
    <xf numFmtId="3" fontId="172" fillId="165" borderId="17" xfId="0" applyNumberFormat="1" applyFont="1" applyFill="1" applyBorder="1" applyAlignment="1">
      <alignment vertical="center" wrapText="1"/>
    </xf>
    <xf numFmtId="4" fontId="164" fillId="165" borderId="17" xfId="0" applyNumberFormat="1" applyFont="1" applyFill="1" applyBorder="1" applyAlignment="1">
      <alignment horizontal="center" vertical="center" wrapText="1"/>
    </xf>
    <xf numFmtId="4" fontId="164" fillId="165" borderId="62" xfId="0" applyNumberFormat="1" applyFont="1" applyFill="1" applyBorder="1" applyAlignment="1">
      <alignment horizontal="center" vertical="center" wrapText="1"/>
    </xf>
    <xf numFmtId="4" fontId="128" fillId="165" borderId="17" xfId="0" applyNumberFormat="1" applyFont="1" applyFill="1" applyBorder="1" applyAlignment="1">
      <alignment horizontal="center" vertical="center" wrapText="1"/>
    </xf>
    <xf numFmtId="4" fontId="128" fillId="165" borderId="62" xfId="0" applyNumberFormat="1" applyFont="1" applyFill="1" applyBorder="1" applyAlignment="1">
      <alignment horizontal="center" vertical="center" wrapText="1"/>
    </xf>
    <xf numFmtId="4" fontId="58" fillId="165" borderId="17" xfId="0" applyNumberFormat="1" applyFont="1" applyFill="1" applyBorder="1" applyAlignment="1">
      <alignment horizontal="center" vertical="center" wrapText="1"/>
    </xf>
    <xf numFmtId="3" fontId="118" fillId="165" borderId="17" xfId="0" applyNumberFormat="1" applyFont="1" applyFill="1" applyBorder="1" applyAlignment="1">
      <alignment horizontal="center" vertical="center" wrapText="1"/>
    </xf>
    <xf numFmtId="4" fontId="128" fillId="165" borderId="64" xfId="0" applyNumberFormat="1" applyFont="1" applyFill="1" applyBorder="1" applyAlignment="1">
      <alignment horizontal="center" vertical="center" wrapText="1"/>
    </xf>
    <xf numFmtId="4" fontId="128" fillId="165" borderId="71" xfId="0" applyNumberFormat="1" applyFont="1" applyFill="1" applyBorder="1" applyAlignment="1">
      <alignment horizontal="center" vertical="center" wrapText="1"/>
    </xf>
    <xf numFmtId="4" fontId="128" fillId="165" borderId="73" xfId="0" applyNumberFormat="1" applyFont="1" applyFill="1" applyBorder="1" applyAlignment="1">
      <alignment horizontal="center" vertical="center" wrapText="1"/>
    </xf>
    <xf numFmtId="4" fontId="175" fillId="165" borderId="17" xfId="0" applyNumberFormat="1" applyFont="1" applyFill="1" applyBorder="1" applyAlignment="1">
      <alignment horizontal="center" vertical="center" wrapText="1"/>
    </xf>
    <xf numFmtId="4" fontId="203" fillId="165" borderId="17" xfId="0" applyNumberFormat="1" applyFont="1" applyFill="1" applyBorder="1" applyAlignment="1">
      <alignment horizontal="center" vertical="center" wrapText="1"/>
    </xf>
    <xf numFmtId="3" fontId="132" fillId="109" borderId="40" xfId="0" applyNumberFormat="1" applyFont="1" applyFill="1" applyBorder="1" applyAlignment="1">
      <alignment horizontal="center" vertical="center" wrapText="1"/>
    </xf>
    <xf numFmtId="4" fontId="197" fillId="144" borderId="51" xfId="0" applyNumberFormat="1" applyFont="1" applyFill="1" applyBorder="1" applyAlignment="1">
      <alignment horizontal="center" vertical="center" wrapText="1"/>
    </xf>
    <xf numFmtId="4" fontId="209" fillId="123" borderId="97" xfId="0" applyNumberFormat="1" applyFont="1" applyFill="1" applyBorder="1" applyAlignment="1">
      <alignment horizontal="center" vertical="center" wrapText="1"/>
    </xf>
    <xf numFmtId="4" fontId="209" fillId="123" borderId="98" xfId="0" applyNumberFormat="1" applyFont="1" applyFill="1" applyBorder="1" applyAlignment="1">
      <alignment horizontal="center" vertical="center" wrapText="1"/>
    </xf>
    <xf numFmtId="4" fontId="209" fillId="123" borderId="99" xfId="0" applyNumberFormat="1" applyFont="1" applyFill="1" applyBorder="1" applyAlignment="1">
      <alignment horizontal="center" vertical="center" wrapText="1"/>
    </xf>
    <xf numFmtId="4" fontId="209" fillId="123" borderId="100" xfId="0" applyNumberFormat="1" applyFont="1" applyFill="1" applyBorder="1" applyAlignment="1">
      <alignment horizontal="center" vertical="center" wrapText="1"/>
    </xf>
    <xf numFmtId="4" fontId="209" fillId="123" borderId="101" xfId="0" applyNumberFormat="1" applyFont="1" applyFill="1" applyBorder="1" applyAlignment="1">
      <alignment horizontal="center" vertical="center" wrapText="1"/>
    </xf>
    <xf numFmtId="4" fontId="209" fillId="123" borderId="81" xfId="0" applyNumberFormat="1" applyFont="1" applyFill="1" applyBorder="1" applyAlignment="1">
      <alignment horizontal="center" vertical="center" wrapText="1"/>
    </xf>
    <xf numFmtId="4" fontId="209" fillId="165" borderId="40" xfId="0" applyNumberFormat="1" applyFont="1" applyFill="1" applyBorder="1" applyAlignment="1">
      <alignment horizontal="center" vertical="center" wrapText="1"/>
    </xf>
    <xf numFmtId="0" fontId="3" fillId="0" borderId="51" xfId="0" applyFont="1" applyBorder="1" applyAlignment="1">
      <alignment vertical="center" wrapText="1"/>
    </xf>
    <xf numFmtId="0" fontId="158" fillId="0" borderId="32" xfId="0" applyFont="1" applyBorder="1" applyAlignment="1">
      <alignment vertical="center" wrapText="1"/>
    </xf>
    <xf numFmtId="2" fontId="140" fillId="0" borderId="21" xfId="0" applyNumberFormat="1" applyFont="1" applyBorder="1" applyAlignment="1">
      <alignment vertical="center" wrapText="1"/>
    </xf>
    <xf numFmtId="2" fontId="88" fillId="0" borderId="16" xfId="0" applyNumberFormat="1" applyFont="1" applyBorder="1" applyAlignment="1">
      <alignment vertical="center" wrapText="1"/>
    </xf>
    <xf numFmtId="2" fontId="61" fillId="0" borderId="43" xfId="0" applyNumberFormat="1" applyFont="1" applyBorder="1" applyAlignment="1">
      <alignment vertical="center" wrapText="1"/>
    </xf>
    <xf numFmtId="2" fontId="140" fillId="0" borderId="117" xfId="0" applyNumberFormat="1" applyFont="1" applyBorder="1" applyAlignment="1">
      <alignment vertical="center" wrapText="1"/>
    </xf>
    <xf numFmtId="2" fontId="88" fillId="0" borderId="42" xfId="0" applyNumberFormat="1" applyFont="1" applyBorder="1" applyAlignment="1">
      <alignment vertical="center" wrapText="1"/>
    </xf>
    <xf numFmtId="2" fontId="61" fillId="0" borderId="40" xfId="0" applyNumberFormat="1" applyFont="1" applyBorder="1" applyAlignment="1">
      <alignment vertical="center" wrapText="1"/>
    </xf>
    <xf numFmtId="4" fontId="68" fillId="0" borderId="36" xfId="0" applyNumberFormat="1" applyFont="1" applyBorder="1" applyAlignment="1">
      <alignment horizontal="center" vertical="center" wrapText="1"/>
    </xf>
    <xf numFmtId="2" fontId="61" fillId="165" borderId="43" xfId="0" applyNumberFormat="1" applyFont="1" applyFill="1" applyBorder="1" applyAlignment="1">
      <alignment vertical="center" wrapText="1"/>
    </xf>
    <xf numFmtId="2" fontId="88" fillId="165" borderId="42" xfId="0" applyNumberFormat="1" applyFont="1" applyFill="1" applyBorder="1" applyAlignment="1">
      <alignment vertical="center" wrapText="1"/>
    </xf>
    <xf numFmtId="2" fontId="61" fillId="165" borderId="17" xfId="0" applyNumberFormat="1" applyFont="1" applyFill="1" applyBorder="1" applyAlignment="1">
      <alignment vertical="center" wrapText="1"/>
    </xf>
    <xf numFmtId="2" fontId="88" fillId="165" borderId="16" xfId="0" applyNumberFormat="1" applyFont="1" applyFill="1" applyBorder="1" applyAlignment="1">
      <alignment vertical="center" wrapText="1"/>
    </xf>
    <xf numFmtId="0" fontId="158" fillId="165" borderId="32" xfId="0" applyFont="1" applyFill="1" applyBorder="1" applyAlignment="1">
      <alignment vertical="center" wrapText="1"/>
    </xf>
    <xf numFmtId="2" fontId="9" fillId="0" borderId="16" xfId="0" applyNumberFormat="1" applyFont="1" applyBorder="1" applyAlignment="1">
      <alignment horizontal="center" vertical="center" wrapText="1"/>
    </xf>
    <xf numFmtId="2" fontId="9" fillId="0" borderId="32" xfId="0" applyNumberFormat="1" applyFont="1" applyBorder="1" applyAlignment="1">
      <alignment horizontal="center" vertical="center" wrapText="1"/>
    </xf>
    <xf numFmtId="2" fontId="190" fillId="0" borderId="32" xfId="0" applyNumberFormat="1" applyFont="1" applyBorder="1" applyAlignment="1">
      <alignment horizontal="center" vertical="center" wrapText="1"/>
    </xf>
    <xf numFmtId="2" fontId="190" fillId="0" borderId="61" xfId="0" applyNumberFormat="1" applyFont="1" applyBorder="1" applyAlignment="1">
      <alignment horizontal="center" vertical="center" wrapText="1"/>
    </xf>
    <xf numFmtId="2" fontId="72" fillId="0" borderId="32" xfId="0" applyNumberFormat="1" applyFont="1" applyBorder="1" applyAlignment="1">
      <alignment horizontal="center" vertical="center" wrapText="1"/>
    </xf>
    <xf numFmtId="2" fontId="190" fillId="0" borderId="42" xfId="0" applyNumberFormat="1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115" fillId="0" borderId="48" xfId="0" applyFont="1" applyBorder="1" applyAlignment="1">
      <alignment horizontal="center" vertical="center" wrapText="1"/>
    </xf>
    <xf numFmtId="4" fontId="68" fillId="0" borderId="35" xfId="0" applyNumberFormat="1" applyFont="1" applyBorder="1" applyAlignment="1">
      <alignment horizontal="center" vertical="center" wrapText="1"/>
    </xf>
    <xf numFmtId="0" fontId="3" fillId="165" borderId="0" xfId="0" applyFont="1" applyFill="1" applyBorder="1" applyAlignment="1">
      <alignment vertical="center" wrapText="1"/>
    </xf>
    <xf numFmtId="2" fontId="140" fillId="165" borderId="48" xfId="0" applyNumberFormat="1" applyFont="1" applyFill="1" applyBorder="1" applyAlignment="1">
      <alignment vertical="center" wrapText="1"/>
    </xf>
    <xf numFmtId="2" fontId="140" fillId="165" borderId="27" xfId="0" applyNumberFormat="1" applyFont="1" applyFill="1" applyBorder="1" applyAlignment="1">
      <alignment vertical="center" wrapText="1"/>
    </xf>
    <xf numFmtId="0" fontId="204" fillId="0" borderId="47" xfId="0" applyFont="1" applyFill="1" applyBorder="1" applyAlignment="1">
      <alignment horizontal="center" vertical="center" wrapText="1"/>
    </xf>
    <xf numFmtId="0" fontId="129" fillId="0" borderId="47" xfId="0" applyFont="1" applyFill="1" applyBorder="1" applyAlignment="1">
      <alignment horizontal="center" vertical="center" wrapText="1"/>
    </xf>
    <xf numFmtId="0" fontId="166" fillId="0" borderId="47" xfId="0" applyFont="1" applyFill="1" applyBorder="1" applyAlignment="1">
      <alignment horizontal="center" vertical="center" wrapText="1"/>
    </xf>
    <xf numFmtId="0" fontId="129" fillId="0" borderId="24" xfId="0" applyFont="1" applyFill="1" applyBorder="1" applyAlignment="1">
      <alignment horizontal="center" vertical="center" wrapText="1"/>
    </xf>
    <xf numFmtId="2" fontId="196" fillId="0" borderId="33" xfId="0" applyNumberFormat="1" applyFont="1" applyBorder="1" applyAlignment="1">
      <alignment horizontal="center" vertical="center" wrapText="1"/>
    </xf>
    <xf numFmtId="2" fontId="196" fillId="0" borderId="38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30" fillId="0" borderId="119" xfId="0" applyNumberFormat="1" applyFont="1" applyBorder="1" applyAlignment="1">
      <alignment horizontal="center" vertical="center" wrapText="1"/>
    </xf>
    <xf numFmtId="4" fontId="30" fillId="0" borderId="95" xfId="0" applyNumberFormat="1" applyFont="1" applyBorder="1" applyAlignment="1">
      <alignment horizontal="center" vertical="center" wrapText="1"/>
    </xf>
    <xf numFmtId="2" fontId="170" fillId="0" borderId="119" xfId="0" applyNumberFormat="1" applyFont="1" applyBorder="1" applyAlignment="1">
      <alignment horizontal="center" vertical="center" wrapText="1"/>
    </xf>
    <xf numFmtId="2" fontId="170" fillId="0" borderId="95" xfId="0" applyNumberFormat="1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2" fontId="140" fillId="0" borderId="40" xfId="0" applyNumberFormat="1" applyFont="1" applyBorder="1" applyAlignment="1">
      <alignment horizontal="center" vertical="center" wrapText="1"/>
    </xf>
    <xf numFmtId="2" fontId="88" fillId="0" borderId="43" xfId="0" applyNumberFormat="1" applyFont="1" applyBorder="1" applyAlignment="1">
      <alignment horizontal="center" vertical="center" wrapText="1"/>
    </xf>
    <xf numFmtId="4" fontId="68" fillId="0" borderId="23" xfId="0" applyNumberFormat="1" applyFont="1" applyBorder="1" applyAlignment="1">
      <alignment horizontal="center" vertical="center" wrapText="1"/>
    </xf>
    <xf numFmtId="4" fontId="68" fillId="0" borderId="38" xfId="0" applyNumberFormat="1" applyFont="1" applyBorder="1" applyAlignment="1">
      <alignment horizontal="center" vertical="center" wrapText="1"/>
    </xf>
    <xf numFmtId="4" fontId="30" fillId="0" borderId="88" xfId="0" applyNumberFormat="1" applyFont="1" applyBorder="1" applyAlignment="1">
      <alignment horizontal="center" vertical="center" wrapText="1"/>
    </xf>
    <xf numFmtId="4" fontId="68" fillId="0" borderId="82" xfId="0" applyNumberFormat="1" applyFont="1" applyBorder="1" applyAlignment="1">
      <alignment horizontal="center" vertical="center" wrapText="1"/>
    </xf>
    <xf numFmtId="2" fontId="190" fillId="0" borderId="108" xfId="0" applyNumberFormat="1" applyFont="1" applyBorder="1" applyAlignment="1">
      <alignment horizontal="center" vertical="center" wrapText="1"/>
    </xf>
    <xf numFmtId="1" fontId="9" fillId="0" borderId="118" xfId="0" applyNumberFormat="1" applyFont="1" applyBorder="1" applyAlignment="1">
      <alignment horizontal="center" vertical="center" wrapText="1"/>
    </xf>
    <xf numFmtId="4" fontId="30" fillId="0" borderId="120" xfId="0" applyNumberFormat="1" applyFont="1" applyBorder="1" applyAlignment="1">
      <alignment horizontal="center" vertical="center" wrapText="1"/>
    </xf>
    <xf numFmtId="0" fontId="139" fillId="165" borderId="51" xfId="0" applyFont="1" applyFill="1" applyBorder="1" applyAlignment="1">
      <alignment horizontal="center" vertical="center" wrapText="1"/>
    </xf>
    <xf numFmtId="2" fontId="123" fillId="0" borderId="27" xfId="0" applyNumberFormat="1" applyFont="1" applyBorder="1" applyAlignment="1">
      <alignment horizontal="center" vertical="center" wrapText="1"/>
    </xf>
    <xf numFmtId="0" fontId="117" fillId="165" borderId="117" xfId="0" applyFont="1" applyFill="1" applyBorder="1" applyAlignment="1">
      <alignment horizontal="center" vertical="center" wrapText="1"/>
    </xf>
    <xf numFmtId="4" fontId="196" fillId="165" borderId="0" xfId="0" applyNumberFormat="1" applyFont="1" applyFill="1" applyBorder="1" applyAlignment="1">
      <alignment horizontal="center" vertical="center" wrapText="1"/>
    </xf>
    <xf numFmtId="0" fontId="14" fillId="165" borderId="39" xfId="0" applyFont="1" applyFill="1" applyBorder="1" applyAlignment="1">
      <alignment horizontal="center" vertical="center" wrapText="1"/>
    </xf>
    <xf numFmtId="0" fontId="14" fillId="165" borderId="47" xfId="0" applyFont="1" applyFill="1" applyBorder="1" applyAlignment="1">
      <alignment horizontal="center" vertical="center" wrapText="1"/>
    </xf>
    <xf numFmtId="2" fontId="170" fillId="165" borderId="60" xfId="0" applyNumberFormat="1" applyFont="1" applyFill="1" applyBorder="1" applyAlignment="1">
      <alignment horizontal="center" vertical="center" wrapText="1"/>
    </xf>
    <xf numFmtId="0" fontId="14" fillId="165" borderId="24" xfId="0" applyFont="1" applyFill="1" applyBorder="1" applyAlignment="1">
      <alignment horizontal="center" vertical="center" wrapText="1"/>
    </xf>
    <xf numFmtId="2" fontId="170" fillId="0" borderId="120" xfId="0" applyNumberFormat="1" applyFont="1" applyBorder="1" applyAlignment="1">
      <alignment horizontal="center" vertical="center" wrapText="1"/>
    </xf>
    <xf numFmtId="3" fontId="90" fillId="73" borderId="90" xfId="0" applyNumberFormat="1" applyFont="1" applyFill="1" applyBorder="1" applyAlignment="1">
      <alignment horizontal="center" vertical="center" wrapText="1"/>
    </xf>
    <xf numFmtId="3" fontId="157" fillId="132" borderId="93" xfId="0" applyNumberFormat="1" applyFont="1" applyFill="1" applyBorder="1" applyAlignment="1">
      <alignment horizontal="center" vertical="center" wrapText="1"/>
    </xf>
    <xf numFmtId="3" fontId="157" fillId="132" borderId="90" xfId="0" applyNumberFormat="1" applyFont="1" applyFill="1" applyBorder="1" applyAlignment="1">
      <alignment horizontal="center" vertical="center" wrapText="1"/>
    </xf>
    <xf numFmtId="3" fontId="90" fillId="73" borderId="89" xfId="0" applyNumberFormat="1" applyFont="1" applyFill="1" applyBorder="1" applyAlignment="1">
      <alignment horizontal="center" vertical="center" wrapText="1"/>
    </xf>
    <xf numFmtId="3" fontId="90" fillId="73" borderId="92" xfId="0" applyNumberFormat="1" applyFont="1" applyFill="1" applyBorder="1" applyAlignment="1">
      <alignment horizontal="center" vertical="center" wrapText="1"/>
    </xf>
    <xf numFmtId="3" fontId="33" fillId="26" borderId="90" xfId="0" applyNumberFormat="1" applyFont="1" applyFill="1" applyBorder="1" applyAlignment="1">
      <alignment horizontal="center" vertical="center" wrapText="1"/>
    </xf>
    <xf numFmtId="4" fontId="32" fillId="0" borderId="0" xfId="0" applyNumberFormat="1" applyFont="1" applyFill="1" applyBorder="1" applyAlignment="1">
      <alignment horizontal="center" vertical="center" wrapText="1"/>
    </xf>
    <xf numFmtId="3" fontId="176" fillId="147" borderId="0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Fill="1" applyBorder="1" applyAlignment="1">
      <alignment horizontal="center" vertical="center" wrapText="1"/>
    </xf>
    <xf numFmtId="4" fontId="124" fillId="0" borderId="0" xfId="0" applyNumberFormat="1" applyFont="1" applyFill="1" applyBorder="1" applyAlignment="1">
      <alignment horizontal="center" vertical="center" wrapText="1"/>
    </xf>
    <xf numFmtId="3" fontId="1" fillId="2" borderId="0" xfId="0" applyNumberFormat="1" applyFont="1" applyFill="1" applyBorder="1" applyAlignment="1">
      <alignment horizontal="center" vertical="center" wrapText="1"/>
    </xf>
    <xf numFmtId="3" fontId="42" fillId="35" borderId="0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wrapText="1"/>
    </xf>
    <xf numFmtId="164" fontId="73" fillId="60" borderId="78" xfId="0" applyNumberFormat="1" applyFont="1" applyFill="1" applyBorder="1" applyAlignment="1">
      <alignment horizontal="center" vertical="center" wrapText="1"/>
    </xf>
    <xf numFmtId="0" fontId="95" fillId="164" borderId="0" xfId="0" applyFont="1" applyFill="1" applyBorder="1" applyAlignment="1">
      <alignment horizontal="center" vertical="center" wrapText="1"/>
    </xf>
    <xf numFmtId="1" fontId="95" fillId="0" borderId="0" xfId="0" applyNumberFormat="1" applyFont="1" applyBorder="1" applyAlignment="1">
      <alignment horizontal="center" vertical="center" wrapText="1"/>
    </xf>
    <xf numFmtId="164" fontId="138" fillId="115" borderId="0" xfId="0" applyNumberFormat="1" applyFont="1" applyFill="1" applyBorder="1" applyAlignment="1">
      <alignment horizontal="center" vertical="center" wrapText="1"/>
    </xf>
    <xf numFmtId="164" fontId="63" fillId="53" borderId="0" xfId="0" applyNumberFormat="1" applyFont="1" applyFill="1" applyBorder="1" applyAlignment="1">
      <alignment horizontal="center" vertical="center" wrapText="1"/>
    </xf>
    <xf numFmtId="164" fontId="37" fillId="30" borderId="0" xfId="0" applyNumberFormat="1" applyFont="1" applyFill="1" applyBorder="1" applyAlignment="1">
      <alignment horizontal="center" vertical="center" wrapText="1"/>
    </xf>
    <xf numFmtId="164" fontId="107" fillId="88" borderId="0" xfId="0" applyNumberFormat="1" applyFont="1" applyFill="1" applyBorder="1" applyAlignment="1">
      <alignment horizontal="center" vertical="center" wrapText="1"/>
    </xf>
    <xf numFmtId="164" fontId="49" fillId="40" borderId="0" xfId="0" applyNumberFormat="1" applyFont="1" applyFill="1" applyBorder="1" applyAlignment="1">
      <alignment horizontal="center" vertical="center" wrapText="1"/>
    </xf>
    <xf numFmtId="4" fontId="144" fillId="120" borderId="0" xfId="0" applyNumberFormat="1" applyFont="1" applyFill="1" applyBorder="1" applyAlignment="1">
      <alignment horizontal="center" vertical="center" wrapText="1"/>
    </xf>
    <xf numFmtId="4" fontId="12" fillId="9" borderId="0" xfId="0" applyNumberFormat="1" applyFont="1" applyFill="1" applyBorder="1" applyAlignment="1">
      <alignment horizontal="center" vertical="center" wrapText="1"/>
    </xf>
    <xf numFmtId="4" fontId="93" fillId="76" borderId="0" xfId="0" applyNumberFormat="1" applyFont="1" applyFill="1" applyBorder="1" applyAlignment="1">
      <alignment horizontal="center" vertical="center" wrapText="1"/>
    </xf>
    <xf numFmtId="4" fontId="120" fillId="100" borderId="0" xfId="0" applyNumberFormat="1" applyFont="1" applyFill="1" applyBorder="1" applyAlignment="1">
      <alignment horizontal="center" vertical="center" wrapText="1"/>
    </xf>
    <xf numFmtId="4" fontId="163" fillId="136" borderId="0" xfId="0" applyNumberFormat="1" applyFont="1" applyFill="1" applyBorder="1" applyAlignment="1">
      <alignment horizontal="center" vertical="center" wrapText="1"/>
    </xf>
    <xf numFmtId="4" fontId="65" fillId="55" borderId="0" xfId="0" applyNumberFormat="1" applyFont="1" applyFill="1" applyBorder="1" applyAlignment="1">
      <alignment horizontal="center" vertical="center" wrapText="1"/>
    </xf>
    <xf numFmtId="2" fontId="196" fillId="0" borderId="0" xfId="0" applyNumberFormat="1" applyFont="1" applyBorder="1" applyAlignment="1">
      <alignment horizontal="center" vertical="center" wrapText="1"/>
    </xf>
    <xf numFmtId="4" fontId="147" fillId="146" borderId="0" xfId="0" applyNumberFormat="1" applyFont="1" applyFill="1" applyBorder="1" applyAlignment="1">
      <alignment horizontal="center" vertical="center" wrapText="1"/>
    </xf>
    <xf numFmtId="164" fontId="8" fillId="6" borderId="0" xfId="0" applyNumberFormat="1" applyFont="1" applyFill="1" applyBorder="1" applyAlignment="1">
      <alignment horizontal="center" vertical="center" wrapText="1"/>
    </xf>
    <xf numFmtId="164" fontId="153" fillId="128" borderId="0" xfId="0" applyNumberFormat="1" applyFont="1" applyFill="1" applyBorder="1" applyAlignment="1">
      <alignment horizontal="center" vertical="center" wrapText="1"/>
    </xf>
    <xf numFmtId="164" fontId="136" fillId="113" borderId="0" xfId="0" applyNumberFormat="1" applyFont="1" applyFill="1" applyBorder="1" applyAlignment="1">
      <alignment horizontal="center" vertical="center" wrapText="1"/>
    </xf>
    <xf numFmtId="164" fontId="152" fillId="127" borderId="0" xfId="0" applyNumberFormat="1" applyFont="1" applyFill="1" applyBorder="1" applyAlignment="1">
      <alignment horizontal="center" vertical="center" wrapText="1"/>
    </xf>
    <xf numFmtId="164" fontId="127" fillId="105" borderId="0" xfId="0" applyNumberFormat="1" applyFont="1" applyFill="1" applyBorder="1" applyAlignment="1">
      <alignment horizontal="center" vertical="center" wrapText="1"/>
    </xf>
    <xf numFmtId="164" fontId="102" fillId="83" borderId="0" xfId="0" applyNumberFormat="1" applyFont="1" applyFill="1" applyBorder="1" applyAlignment="1">
      <alignment horizontal="center" vertical="center" wrapText="1"/>
    </xf>
    <xf numFmtId="164" fontId="39" fillId="32" borderId="0" xfId="0" applyNumberFormat="1" applyFont="1" applyFill="1" applyBorder="1" applyAlignment="1">
      <alignment horizontal="center" vertical="center" wrapText="1"/>
    </xf>
    <xf numFmtId="3" fontId="125" fillId="103" borderId="0" xfId="0" applyNumberFormat="1" applyFont="1" applyFill="1" applyBorder="1" applyAlignment="1">
      <alignment horizontal="center" vertical="center" wrapText="1"/>
    </xf>
    <xf numFmtId="3" fontId="62" fillId="52" borderId="0" xfId="0" applyNumberFormat="1" applyFont="1" applyFill="1" applyBorder="1" applyAlignment="1">
      <alignment horizontal="center" vertical="center" wrapText="1"/>
    </xf>
    <xf numFmtId="3" fontId="142" fillId="118" borderId="0" xfId="0" applyNumberFormat="1" applyFont="1" applyFill="1" applyBorder="1" applyAlignment="1">
      <alignment horizontal="center" vertical="center" wrapText="1"/>
    </xf>
    <xf numFmtId="4" fontId="50" fillId="41" borderId="0" xfId="0" applyNumberFormat="1" applyFont="1" applyFill="1" applyBorder="1" applyAlignment="1">
      <alignment horizontal="center" vertical="center" wrapText="1"/>
    </xf>
    <xf numFmtId="4" fontId="66" fillId="56" borderId="0" xfId="0" applyNumberFormat="1" applyFont="1" applyFill="1" applyBorder="1" applyAlignment="1">
      <alignment horizontal="center" vertical="center" wrapText="1"/>
    </xf>
    <xf numFmtId="4" fontId="135" fillId="112" borderId="0" xfId="0" applyNumberFormat="1" applyFont="1" applyFill="1" applyBorder="1" applyAlignment="1">
      <alignment horizontal="center" vertical="center" wrapText="1"/>
    </xf>
    <xf numFmtId="4" fontId="188" fillId="158" borderId="0" xfId="0" applyNumberFormat="1" applyFont="1" applyFill="1" applyBorder="1" applyAlignment="1">
      <alignment horizontal="center" vertical="center" wrapText="1"/>
    </xf>
    <xf numFmtId="4" fontId="45" fillId="37" borderId="0" xfId="0" applyNumberFormat="1" applyFont="1" applyFill="1" applyBorder="1" applyAlignment="1">
      <alignment horizontal="center" vertical="center" wrapText="1"/>
    </xf>
    <xf numFmtId="4" fontId="41" fillId="34" borderId="0" xfId="0" applyNumberFormat="1" applyFont="1" applyFill="1" applyBorder="1" applyAlignment="1">
      <alignment horizontal="center" vertical="center" wrapText="1"/>
    </xf>
    <xf numFmtId="4" fontId="92" fillId="75" borderId="0" xfId="0" applyNumberFormat="1" applyFont="1" applyFill="1" applyBorder="1" applyAlignment="1">
      <alignment horizontal="center" vertical="center" wrapText="1"/>
    </xf>
    <xf numFmtId="4" fontId="19" fillId="16" borderId="0" xfId="0" applyNumberFormat="1" applyFont="1" applyFill="1" applyBorder="1" applyAlignment="1">
      <alignment horizontal="center" vertical="center" wrapText="1"/>
    </xf>
    <xf numFmtId="4" fontId="145" fillId="121" borderId="0" xfId="0" applyNumberFormat="1" applyFont="1" applyFill="1" applyBorder="1" applyAlignment="1">
      <alignment horizontal="center" vertical="center" wrapText="1"/>
    </xf>
    <xf numFmtId="4" fontId="34" fillId="27" borderId="0" xfId="0" applyNumberFormat="1" applyFont="1" applyFill="1" applyBorder="1" applyAlignment="1">
      <alignment horizontal="center" vertical="center" wrapText="1"/>
    </xf>
    <xf numFmtId="4" fontId="173" fillId="143" borderId="0" xfId="0" applyNumberFormat="1" applyFont="1" applyFill="1" applyBorder="1" applyAlignment="1">
      <alignment horizontal="center" vertical="center" wrapText="1"/>
    </xf>
    <xf numFmtId="4" fontId="77" fillId="64" borderId="0" xfId="0" applyNumberFormat="1" applyFont="1" applyFill="1" applyBorder="1" applyAlignment="1">
      <alignment horizontal="center" vertical="center" wrapText="1"/>
    </xf>
    <xf numFmtId="4" fontId="0" fillId="0" borderId="0" xfId="0" applyNumberFormat="1" applyFont="1" applyBorder="1" applyAlignment="1">
      <alignment horizontal="center" vertical="center" wrapText="1"/>
    </xf>
    <xf numFmtId="4" fontId="29" fillId="146" borderId="0" xfId="0" applyNumberFormat="1" applyFont="1" applyFill="1" applyBorder="1" applyAlignment="1">
      <alignment horizontal="center" vertical="center" wrapText="1"/>
    </xf>
    <xf numFmtId="4" fontId="198" fillId="123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2" fontId="123" fillId="0" borderId="0" xfId="0" applyNumberFormat="1" applyFont="1" applyBorder="1" applyAlignment="1">
      <alignment horizontal="center" vertical="center" wrapText="1"/>
    </xf>
    <xf numFmtId="0" fontId="139" fillId="165" borderId="0" xfId="0" applyFont="1" applyFill="1" applyBorder="1" applyAlignment="1">
      <alignment horizontal="center" vertical="center" wrapText="1"/>
    </xf>
    <xf numFmtId="164" fontId="73" fillId="60" borderId="0" xfId="0" applyNumberFormat="1" applyFont="1" applyFill="1" applyBorder="1" applyAlignment="1">
      <alignment horizontal="center" vertical="center" wrapText="1"/>
    </xf>
    <xf numFmtId="4" fontId="196" fillId="0" borderId="0" xfId="0" applyNumberFormat="1" applyFont="1" applyBorder="1" applyAlignment="1">
      <alignment horizontal="center" vertical="center" wrapText="1"/>
    </xf>
    <xf numFmtId="164" fontId="160" fillId="134" borderId="0" xfId="0" applyNumberFormat="1" applyFont="1" applyFill="1" applyBorder="1" applyAlignment="1">
      <alignment horizontal="center" vertical="center" wrapText="1"/>
    </xf>
    <xf numFmtId="164" fontId="103" fillId="84" borderId="0" xfId="0" applyNumberFormat="1" applyFont="1" applyFill="1" applyBorder="1" applyAlignment="1">
      <alignment horizontal="center" vertical="center" wrapText="1"/>
    </xf>
    <xf numFmtId="164" fontId="60" fillId="51" borderId="0" xfId="0" applyNumberFormat="1" applyFont="1" applyFill="1" applyBorder="1" applyAlignment="1">
      <alignment horizontal="center" vertical="center" wrapText="1"/>
    </xf>
    <xf numFmtId="164" fontId="182" fillId="153" borderId="0" xfId="0" applyNumberFormat="1" applyFont="1" applyFill="1" applyBorder="1" applyAlignment="1">
      <alignment horizontal="center" vertical="center" wrapText="1"/>
    </xf>
    <xf numFmtId="164" fontId="91" fillId="74" borderId="0" xfId="0" applyNumberFormat="1" applyFont="1" applyFill="1" applyBorder="1" applyAlignment="1">
      <alignment horizontal="center" vertical="center" wrapText="1"/>
    </xf>
    <xf numFmtId="164" fontId="101" fillId="82" borderId="0" xfId="0" applyNumberFormat="1" applyFont="1" applyFill="1" applyBorder="1" applyAlignment="1">
      <alignment horizontal="center" vertical="center" wrapText="1"/>
    </xf>
    <xf numFmtId="164" fontId="110" fillId="91" borderId="0" xfId="0" applyNumberFormat="1" applyFont="1" applyFill="1" applyBorder="1" applyAlignment="1">
      <alignment horizontal="center" vertical="center" wrapText="1"/>
    </xf>
    <xf numFmtId="3" fontId="31" fillId="25" borderId="0" xfId="0" applyNumberFormat="1" applyFont="1" applyFill="1" applyBorder="1" applyAlignment="1">
      <alignment horizontal="center" vertical="center" wrapText="1"/>
    </xf>
    <xf numFmtId="3" fontId="109" fillId="90" borderId="0" xfId="0" applyNumberFormat="1" applyFont="1" applyFill="1" applyBorder="1" applyAlignment="1">
      <alignment horizontal="center" vertical="center" wrapText="1"/>
    </xf>
    <xf numFmtId="3" fontId="159" fillId="133" borderId="0" xfId="0" applyNumberFormat="1" applyFont="1" applyFill="1" applyBorder="1" applyAlignment="1">
      <alignment horizontal="center" vertical="center" wrapText="1"/>
    </xf>
    <xf numFmtId="4" fontId="133" fillId="110" borderId="0" xfId="0" applyNumberFormat="1" applyFont="1" applyFill="1" applyBorder="1" applyAlignment="1">
      <alignment horizontal="center" vertical="center" wrapText="1"/>
    </xf>
    <xf numFmtId="4" fontId="76" fillId="63" borderId="0" xfId="0" applyNumberFormat="1" applyFont="1" applyFill="1" applyBorder="1" applyAlignment="1">
      <alignment horizontal="center" vertical="center" wrapText="1"/>
    </xf>
    <xf numFmtId="4" fontId="11" fillId="8" borderId="0" xfId="0" applyNumberFormat="1" applyFont="1" applyFill="1" applyBorder="1" applyAlignment="1">
      <alignment horizontal="center" vertical="center" wrapText="1"/>
    </xf>
    <xf numFmtId="4" fontId="54" fillId="45" borderId="0" xfId="0" applyNumberFormat="1" applyFont="1" applyFill="1" applyBorder="1" applyAlignment="1">
      <alignment horizontal="center" vertical="center" wrapText="1"/>
    </xf>
    <xf numFmtId="4" fontId="195" fillId="163" borderId="0" xfId="0" applyNumberFormat="1" applyFont="1" applyFill="1" applyBorder="1" applyAlignment="1">
      <alignment horizontal="center" vertical="center" wrapText="1"/>
    </xf>
    <xf numFmtId="4" fontId="154" fillId="129" borderId="0" xfId="0" applyNumberFormat="1" applyFont="1" applyFill="1" applyBorder="1" applyAlignment="1">
      <alignment horizontal="center" vertical="center" wrapText="1"/>
    </xf>
    <xf numFmtId="4" fontId="99" fillId="80" borderId="0" xfId="0" applyNumberFormat="1" applyFont="1" applyFill="1" applyBorder="1" applyAlignment="1">
      <alignment horizontal="center" vertical="center" wrapText="1"/>
    </xf>
    <xf numFmtId="4" fontId="178" fillId="149" borderId="0" xfId="0" applyNumberFormat="1" applyFont="1" applyFill="1" applyBorder="1" applyAlignment="1">
      <alignment horizontal="center" vertical="center" wrapText="1"/>
    </xf>
    <xf numFmtId="4" fontId="151" fillId="126" borderId="0" xfId="0" applyNumberFormat="1" applyFont="1" applyFill="1" applyBorder="1" applyAlignment="1">
      <alignment horizontal="center" vertical="center" wrapText="1"/>
    </xf>
    <xf numFmtId="4" fontId="16" fillId="13" borderId="0" xfId="0" applyNumberFormat="1" applyFont="1" applyFill="1" applyBorder="1" applyAlignment="1">
      <alignment horizontal="center" vertical="center" wrapText="1"/>
    </xf>
    <xf numFmtId="4" fontId="79" fillId="66" borderId="0" xfId="0" applyNumberFormat="1" applyFont="1" applyFill="1" applyBorder="1" applyAlignment="1">
      <alignment horizontal="center" vertical="center" wrapText="1"/>
    </xf>
    <xf numFmtId="4" fontId="119" fillId="99" borderId="0" xfId="0" applyNumberFormat="1" applyFont="1" applyFill="1" applyBorder="1" applyAlignment="1">
      <alignment horizontal="center" vertical="center" wrapText="1"/>
    </xf>
    <xf numFmtId="1" fontId="72" fillId="0" borderId="0" xfId="0" applyNumberFormat="1" applyFont="1" applyBorder="1" applyAlignment="1">
      <alignment horizontal="center" vertical="center" wrapText="1"/>
    </xf>
    <xf numFmtId="3" fontId="112" fillId="93" borderId="0" xfId="0" applyNumberFormat="1" applyFont="1" applyFill="1" applyBorder="1" applyAlignment="1">
      <alignment horizontal="center" vertical="center" wrapText="1"/>
    </xf>
    <xf numFmtId="0" fontId="203" fillId="167" borderId="47" xfId="0" applyFont="1" applyFill="1" applyBorder="1" applyAlignment="1">
      <alignment horizontal="center" vertical="center" wrapText="1"/>
    </xf>
    <xf numFmtId="4" fontId="0" fillId="0" borderId="45" xfId="0" applyNumberFormat="1" applyFont="1" applyBorder="1" applyAlignment="1">
      <alignment horizontal="center" vertical="center" wrapText="1"/>
    </xf>
    <xf numFmtId="4" fontId="0" fillId="0" borderId="33" xfId="0" applyNumberFormat="1" applyFont="1" applyBorder="1" applyAlignment="1">
      <alignment horizontal="center" vertical="center" wrapText="1"/>
    </xf>
    <xf numFmtId="4" fontId="30" fillId="0" borderId="19" xfId="0" applyNumberFormat="1" applyFont="1" applyBorder="1" applyAlignment="1">
      <alignment horizontal="center" vertical="center" wrapText="1"/>
    </xf>
    <xf numFmtId="4" fontId="68" fillId="0" borderId="88" xfId="0" applyNumberFormat="1" applyFont="1" applyBorder="1" applyAlignment="1">
      <alignment horizontal="center" vertical="center" wrapText="1"/>
    </xf>
    <xf numFmtId="4" fontId="71" fillId="0" borderId="120" xfId="0" applyNumberFormat="1" applyFont="1" applyBorder="1" applyAlignment="1">
      <alignment horizontal="center" vertical="center" wrapText="1"/>
    </xf>
    <xf numFmtId="4" fontId="71" fillId="0" borderId="38" xfId="0" applyNumberFormat="1" applyFont="1" applyBorder="1" applyAlignment="1">
      <alignment horizontal="center" vertical="center" wrapText="1"/>
    </xf>
    <xf numFmtId="4" fontId="71" fillId="0" borderId="119" xfId="0" applyNumberFormat="1" applyFont="1" applyBorder="1" applyAlignment="1">
      <alignment horizontal="center" vertical="center" wrapText="1"/>
    </xf>
    <xf numFmtId="4" fontId="71" fillId="0" borderId="95" xfId="0" applyNumberFormat="1" applyFont="1" applyBorder="1" applyAlignment="1">
      <alignment horizontal="center" vertical="center" wrapText="1"/>
    </xf>
    <xf numFmtId="3" fontId="132" fillId="165" borderId="40" xfId="0" applyNumberFormat="1" applyFont="1" applyFill="1" applyBorder="1" applyAlignment="1">
      <alignment vertical="center" wrapText="1"/>
    </xf>
    <xf numFmtId="3" fontId="132" fillId="165" borderId="17" xfId="0" applyNumberFormat="1" applyFont="1" applyFill="1" applyBorder="1" applyAlignment="1">
      <alignment vertical="center" wrapText="1"/>
    </xf>
    <xf numFmtId="3" fontId="132" fillId="165" borderId="62" xfId="0" applyNumberFormat="1" applyFont="1" applyFill="1" applyBorder="1" applyAlignment="1">
      <alignment vertical="center" wrapText="1"/>
    </xf>
    <xf numFmtId="4" fontId="210" fillId="123" borderId="98" xfId="0" applyNumberFormat="1" applyFont="1" applyFill="1" applyBorder="1" applyAlignment="1">
      <alignment horizontal="center" vertical="center" wrapText="1"/>
    </xf>
    <xf numFmtId="4" fontId="199" fillId="123" borderId="99" xfId="0" applyNumberFormat="1" applyFont="1" applyFill="1" applyBorder="1" applyAlignment="1">
      <alignment horizontal="center" vertical="center" wrapText="1"/>
    </xf>
    <xf numFmtId="4" fontId="1" fillId="49" borderId="64" xfId="0" applyNumberFormat="1" applyFont="1" applyFill="1" applyBorder="1" applyAlignment="1">
      <alignment horizontal="center" vertical="center" wrapText="1"/>
    </xf>
    <xf numFmtId="3" fontId="172" fillId="142" borderId="121" xfId="0" applyNumberFormat="1" applyFont="1" applyFill="1" applyBorder="1" applyAlignment="1">
      <alignment horizontal="center" vertical="center" wrapText="1"/>
    </xf>
    <xf numFmtId="3" fontId="204" fillId="156" borderId="113" xfId="0" applyNumberFormat="1" applyFont="1" applyFill="1" applyBorder="1" applyAlignment="1">
      <alignment horizontal="center" vertical="center" wrapText="1"/>
    </xf>
    <xf numFmtId="3" fontId="204" fillId="36" borderId="122" xfId="0" applyNumberFormat="1" applyFont="1" applyFill="1" applyBorder="1" applyAlignment="1">
      <alignment horizontal="center" vertical="center" wrapText="1"/>
    </xf>
    <xf numFmtId="3" fontId="0" fillId="151" borderId="123" xfId="0" applyNumberFormat="1" applyFont="1" applyFill="1" applyBorder="1" applyAlignment="1">
      <alignment horizontal="center" vertical="center" wrapText="1"/>
    </xf>
    <xf numFmtId="3" fontId="0" fillId="151" borderId="124" xfId="0" applyNumberFormat="1" applyFont="1" applyFill="1" applyBorder="1" applyAlignment="1">
      <alignment horizontal="center" vertical="center" wrapText="1"/>
    </xf>
    <xf numFmtId="3" fontId="0" fillId="133" borderId="124" xfId="0" applyNumberFormat="1" applyFont="1" applyFill="1" applyBorder="1" applyAlignment="1">
      <alignment horizontal="center" vertical="center" wrapText="1"/>
    </xf>
    <xf numFmtId="3" fontId="0" fillId="151" borderId="125" xfId="0" applyNumberFormat="1" applyFont="1" applyFill="1" applyBorder="1" applyAlignment="1">
      <alignment horizontal="center" vertical="center" wrapText="1"/>
    </xf>
    <xf numFmtId="3" fontId="172" fillId="165" borderId="121" xfId="0" applyNumberFormat="1" applyFont="1" applyFill="1" applyBorder="1" applyAlignment="1">
      <alignment vertical="center" wrapText="1"/>
    </xf>
    <xf numFmtId="3" fontId="0" fillId="118" borderId="124" xfId="0" applyNumberFormat="1" applyFont="1" applyFill="1" applyBorder="1" applyAlignment="1">
      <alignment horizontal="center" vertical="center" wrapText="1"/>
    </xf>
    <xf numFmtId="3" fontId="0" fillId="151" borderId="126" xfId="0" applyNumberFormat="1" applyFont="1" applyFill="1" applyBorder="1" applyAlignment="1">
      <alignment horizontal="center" vertical="center" wrapText="1"/>
    </xf>
    <xf numFmtId="3" fontId="0" fillId="118" borderId="125" xfId="0" applyNumberFormat="1" applyFont="1" applyFill="1" applyBorder="1" applyAlignment="1">
      <alignment horizontal="center" vertical="center" wrapText="1"/>
    </xf>
    <xf numFmtId="3" fontId="0" fillId="133" borderId="123" xfId="0" applyNumberFormat="1" applyFont="1" applyFill="1" applyBorder="1" applyAlignment="1">
      <alignment horizontal="center" vertical="center" wrapText="1"/>
    </xf>
    <xf numFmtId="3" fontId="0" fillId="133" borderId="126" xfId="0" applyNumberFormat="1" applyFont="1" applyFill="1" applyBorder="1" applyAlignment="1">
      <alignment horizontal="center" vertical="center" wrapText="1"/>
    </xf>
    <xf numFmtId="3" fontId="0" fillId="151" borderId="127" xfId="0" applyNumberFormat="1" applyFont="1" applyFill="1" applyBorder="1" applyAlignment="1">
      <alignment horizontal="center" vertical="center" wrapText="1"/>
    </xf>
    <xf numFmtId="3" fontId="0" fillId="118" borderId="126" xfId="0" applyNumberFormat="1" applyFont="1" applyFill="1" applyBorder="1" applyAlignment="1">
      <alignment horizontal="center" vertical="center" wrapText="1"/>
    </xf>
    <xf numFmtId="4" fontId="58" fillId="49" borderId="121" xfId="0" applyNumberFormat="1" applyFont="1" applyFill="1" applyBorder="1" applyAlignment="1">
      <alignment horizontal="center" vertical="center" wrapText="1"/>
    </xf>
    <xf numFmtId="4" fontId="70" fillId="59" borderId="128" xfId="0" applyNumberFormat="1" applyFont="1" applyFill="1" applyBorder="1" applyAlignment="1">
      <alignment horizontal="center" vertical="center" wrapText="1"/>
    </xf>
    <xf numFmtId="164" fontId="193" fillId="161" borderId="123" xfId="0" applyNumberFormat="1" applyFont="1" applyFill="1" applyBorder="1" applyAlignment="1">
      <alignment horizontal="center" vertical="center" wrapText="1"/>
    </xf>
    <xf numFmtId="164" fontId="49" fillId="40" borderId="124" xfId="0" applyNumberFormat="1" applyFont="1" applyFill="1" applyBorder="1" applyAlignment="1">
      <alignment horizontal="center" vertical="center" wrapText="1"/>
    </xf>
    <xf numFmtId="164" fontId="49" fillId="40" borderId="123" xfId="0" applyNumberFormat="1" applyFont="1" applyFill="1" applyBorder="1" applyAlignment="1">
      <alignment horizontal="center" vertical="center" wrapText="1"/>
    </xf>
    <xf numFmtId="164" fontId="193" fillId="161" borderId="124" xfId="0" applyNumberFormat="1" applyFont="1" applyFill="1" applyBorder="1" applyAlignment="1">
      <alignment horizontal="center" vertical="center" wrapText="1"/>
    </xf>
    <xf numFmtId="164" fontId="110" fillId="91" borderId="124" xfId="0" applyNumberFormat="1" applyFont="1" applyFill="1" applyBorder="1" applyAlignment="1">
      <alignment horizontal="center" vertical="center" wrapText="1"/>
    </xf>
    <xf numFmtId="164" fontId="49" fillId="40" borderId="125" xfId="0" applyNumberFormat="1" applyFont="1" applyFill="1" applyBorder="1" applyAlignment="1">
      <alignment horizontal="center" vertical="center" wrapText="1"/>
    </xf>
    <xf numFmtId="4" fontId="58" fillId="165" borderId="121" xfId="0" applyNumberFormat="1" applyFont="1" applyFill="1" applyBorder="1" applyAlignment="1">
      <alignment horizontal="center" vertical="center" wrapText="1"/>
    </xf>
    <xf numFmtId="164" fontId="49" fillId="40" borderId="126" xfId="0" applyNumberFormat="1" applyFont="1" applyFill="1" applyBorder="1" applyAlignment="1">
      <alignment horizontal="center" vertical="center" wrapText="1"/>
    </xf>
    <xf numFmtId="164" fontId="193" fillId="161" borderId="125" xfId="0" applyNumberFormat="1" applyFont="1" applyFill="1" applyBorder="1" applyAlignment="1">
      <alignment horizontal="center" vertical="center" wrapText="1"/>
    </xf>
    <xf numFmtId="164" fontId="39" fillId="32" borderId="124" xfId="0" applyNumberFormat="1" applyFont="1" applyFill="1" applyBorder="1" applyAlignment="1">
      <alignment horizontal="center" vertical="center" wrapText="1"/>
    </xf>
    <xf numFmtId="164" fontId="193" fillId="161" borderId="126" xfId="0" applyNumberFormat="1" applyFont="1" applyFill="1" applyBorder="1" applyAlignment="1">
      <alignment horizontal="center" vertical="center" wrapText="1"/>
    </xf>
    <xf numFmtId="164" fontId="39" fillId="32" borderId="125" xfId="0" applyNumberFormat="1" applyFont="1" applyFill="1" applyBorder="1" applyAlignment="1">
      <alignment horizontal="center" vertical="center" wrapText="1"/>
    </xf>
    <xf numFmtId="164" fontId="110" fillId="91" borderId="123" xfId="0" applyNumberFormat="1" applyFont="1" applyFill="1" applyBorder="1" applyAlignment="1">
      <alignment horizontal="center" vertical="center" wrapText="1"/>
    </xf>
    <xf numFmtId="164" fontId="101" fillId="82" borderId="124" xfId="0" applyNumberFormat="1" applyFont="1" applyFill="1" applyBorder="1" applyAlignment="1">
      <alignment horizontal="center" vertical="center" wrapText="1"/>
    </xf>
    <xf numFmtId="3" fontId="118" fillId="98" borderId="121" xfId="0" applyNumberFormat="1" applyFont="1" applyFill="1" applyBorder="1" applyAlignment="1">
      <alignment horizontal="center" vertical="center" wrapText="1"/>
    </xf>
    <xf numFmtId="3" fontId="43" fillId="36" borderId="122" xfId="0" applyNumberFormat="1" applyFont="1" applyFill="1" applyBorder="1" applyAlignment="1">
      <alignment horizontal="center" vertical="center" wrapText="1"/>
    </xf>
    <xf numFmtId="3" fontId="180" fillId="151" borderId="123" xfId="0" applyNumberFormat="1" applyFont="1" applyFill="1" applyBorder="1" applyAlignment="1">
      <alignment horizontal="center" vertical="center" wrapText="1"/>
    </xf>
    <xf numFmtId="3" fontId="180" fillId="151" borderId="127" xfId="0" applyNumberFormat="1" applyFont="1" applyFill="1" applyBorder="1" applyAlignment="1">
      <alignment horizontal="center" vertical="center" wrapText="1"/>
    </xf>
    <xf numFmtId="3" fontId="180" fillId="151" borderId="125" xfId="0" applyNumberFormat="1" applyFont="1" applyFill="1" applyBorder="1" applyAlignment="1">
      <alignment horizontal="center" vertical="center" wrapText="1"/>
    </xf>
    <xf numFmtId="3" fontId="118" fillId="165" borderId="121" xfId="0" applyNumberFormat="1" applyFont="1" applyFill="1" applyBorder="1" applyAlignment="1">
      <alignment horizontal="center" vertical="center" wrapText="1"/>
    </xf>
    <xf numFmtId="3" fontId="180" fillId="151" borderId="124" xfId="0" applyNumberFormat="1" applyFont="1" applyFill="1" applyBorder="1" applyAlignment="1">
      <alignment horizontal="center" vertical="center" wrapText="1"/>
    </xf>
    <xf numFmtId="3" fontId="180" fillId="151" borderId="126" xfId="0" applyNumberFormat="1" applyFont="1" applyFill="1" applyBorder="1" applyAlignment="1">
      <alignment horizontal="center" vertical="center" wrapText="1"/>
    </xf>
    <xf numFmtId="4" fontId="183" fillId="154" borderId="123" xfId="0" applyNumberFormat="1" applyFont="1" applyFill="1" applyBorder="1" applyAlignment="1">
      <alignment horizontal="center" vertical="center" wrapText="1"/>
    </xf>
    <xf numFmtId="4" fontId="163" fillId="136" borderId="124" xfId="0" applyNumberFormat="1" applyFont="1" applyFill="1" applyBorder="1" applyAlignment="1">
      <alignment horizontal="center" vertical="center" wrapText="1"/>
    </xf>
    <xf numFmtId="4" fontId="163" fillId="136" borderId="123" xfId="0" applyNumberFormat="1" applyFont="1" applyFill="1" applyBorder="1" applyAlignment="1">
      <alignment horizontal="center" vertical="center" wrapText="1"/>
    </xf>
    <xf numFmtId="4" fontId="183" fillId="154" borderId="124" xfId="0" applyNumberFormat="1" applyFont="1" applyFill="1" applyBorder="1" applyAlignment="1">
      <alignment horizontal="center" vertical="center" wrapText="1"/>
    </xf>
    <xf numFmtId="4" fontId="151" fillId="126" borderId="124" xfId="0" applyNumberFormat="1" applyFont="1" applyFill="1" applyBorder="1" applyAlignment="1">
      <alignment horizontal="center" vertical="center" wrapText="1"/>
    </xf>
    <xf numFmtId="4" fontId="163" fillId="136" borderId="125" xfId="0" applyNumberFormat="1" applyFont="1" applyFill="1" applyBorder="1" applyAlignment="1">
      <alignment horizontal="center" vertical="center" wrapText="1"/>
    </xf>
    <xf numFmtId="4" fontId="163" fillId="136" borderId="126" xfId="0" applyNumberFormat="1" applyFont="1" applyFill="1" applyBorder="1" applyAlignment="1">
      <alignment horizontal="center" vertical="center" wrapText="1"/>
    </xf>
    <xf numFmtId="4" fontId="183" fillId="154" borderId="125" xfId="0" applyNumberFormat="1" applyFont="1" applyFill="1" applyBorder="1" applyAlignment="1">
      <alignment horizontal="center" vertical="center" wrapText="1"/>
    </xf>
    <xf numFmtId="4" fontId="145" fillId="121" borderId="124" xfId="0" applyNumberFormat="1" applyFont="1" applyFill="1" applyBorder="1" applyAlignment="1">
      <alignment horizontal="center" vertical="center" wrapText="1"/>
    </xf>
    <xf numFmtId="4" fontId="183" fillId="154" borderId="126" xfId="0" applyNumberFormat="1" applyFont="1" applyFill="1" applyBorder="1" applyAlignment="1">
      <alignment horizontal="center" vertical="center" wrapText="1"/>
    </xf>
    <xf numFmtId="4" fontId="145" fillId="121" borderId="125" xfId="0" applyNumberFormat="1" applyFont="1" applyFill="1" applyBorder="1" applyAlignment="1">
      <alignment horizontal="center" vertical="center" wrapText="1"/>
    </xf>
    <xf numFmtId="4" fontId="151" fillId="126" borderId="123" xfId="0" applyNumberFormat="1" applyFont="1" applyFill="1" applyBorder="1" applyAlignment="1">
      <alignment horizontal="center" vertical="center" wrapText="1"/>
    </xf>
    <xf numFmtId="4" fontId="178" fillId="149" borderId="124" xfId="0" applyNumberFormat="1" applyFont="1" applyFill="1" applyBorder="1" applyAlignment="1">
      <alignment horizontal="center" vertical="center" wrapText="1"/>
    </xf>
    <xf numFmtId="3" fontId="159" fillId="133" borderId="124" xfId="0" applyNumberFormat="1" applyFont="1" applyFill="1" applyBorder="1" applyAlignment="1">
      <alignment horizontal="center" vertical="center" wrapText="1"/>
    </xf>
    <xf numFmtId="3" fontId="142" fillId="118" borderId="124" xfId="0" applyNumberFormat="1" applyFont="1" applyFill="1" applyBorder="1" applyAlignment="1">
      <alignment horizontal="center" vertical="center" wrapText="1"/>
    </xf>
    <xf numFmtId="3" fontId="142" fillId="118" borderId="125" xfId="0" applyNumberFormat="1" applyFont="1" applyFill="1" applyBorder="1" applyAlignment="1">
      <alignment horizontal="center" vertical="center" wrapText="1"/>
    </xf>
    <xf numFmtId="3" fontId="159" fillId="133" borderId="123" xfId="0" applyNumberFormat="1" applyFont="1" applyFill="1" applyBorder="1" applyAlignment="1">
      <alignment horizontal="center" vertical="center" wrapText="1"/>
    </xf>
    <xf numFmtId="3" fontId="142" fillId="118" borderId="126" xfId="0" applyNumberFormat="1" applyFont="1" applyFill="1" applyBorder="1" applyAlignment="1">
      <alignment horizontal="center" vertical="center" wrapText="1"/>
    </xf>
    <xf numFmtId="3" fontId="180" fillId="151" borderId="129" xfId="0" applyNumberFormat="1" applyFont="1" applyFill="1" applyBorder="1" applyAlignment="1">
      <alignment horizontal="center" vertical="center" wrapText="1"/>
    </xf>
    <xf numFmtId="3" fontId="159" fillId="133" borderId="126" xfId="0" applyNumberFormat="1" applyFont="1" applyFill="1" applyBorder="1" applyAlignment="1">
      <alignment horizontal="center" vertical="center" wrapText="1"/>
    </xf>
    <xf numFmtId="4" fontId="70" fillId="59" borderId="130" xfId="0" applyNumberFormat="1" applyFont="1" applyFill="1" applyBorder="1" applyAlignment="1">
      <alignment horizontal="center" vertical="center" wrapText="1"/>
    </xf>
    <xf numFmtId="0" fontId="0" fillId="0" borderId="32" xfId="0" applyFont="1" applyFill="1" applyBorder="1" applyAlignment="1">
      <alignment horizontal="center" vertical="center" wrapText="1"/>
    </xf>
    <xf numFmtId="0" fontId="129" fillId="0" borderId="61" xfId="0" applyFont="1" applyFill="1" applyBorder="1" applyAlignment="1">
      <alignment horizontal="center" vertical="center" wrapText="1"/>
    </xf>
    <xf numFmtId="0" fontId="129" fillId="0" borderId="95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108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4" formatCode="#,##0.00"/>
      <fill>
        <patternFill patternType="solid">
          <fgColor indexed="64"/>
          <bgColor rgb="FFCC0000"/>
        </patternFill>
      </fill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/>
        <top style="dotted">
          <color indexed="64"/>
        </top>
        <bottom style="dotted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rgb="FFCC0000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4" formatCode="#,##0.00"/>
      <fill>
        <patternFill patternType="solid">
          <fgColor indexed="64"/>
          <bgColor rgb="FFCC0000"/>
        </patternFill>
      </fill>
      <alignment horizontal="center" vertical="center" textRotation="0" wrapText="1" indent="0" justifyLastLine="0" shrinkToFit="0" readingOrder="0"/>
    </dxf>
    <dxf>
      <border outline="0">
        <right style="medium">
          <color indexed="64"/>
        </right>
        <top style="medium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4" formatCode="#,##0.00"/>
      <fill>
        <patternFill patternType="solid">
          <fgColor indexed="64"/>
          <bgColor rgb="FFE06666"/>
        </patternFill>
      </fill>
      <alignment horizontal="center" vertical="center" textRotation="0" wrapText="1" indent="0" justifyLastLine="0" shrinkToFit="0" readingOrder="0"/>
      <border diagonalUp="0" diagonalDown="0" outline="0">
        <left style="dotted">
          <color indexed="64"/>
        </left>
        <right/>
        <top style="dotted">
          <color indexed="64"/>
        </top>
        <bottom style="dotted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E06666"/>
        </patternFill>
      </fill>
      <alignment horizontal="center" vertical="center" textRotation="0" wrapText="1" indent="0" justifyLastLine="0" shrinkToFit="0" readingOrder="0"/>
      <border diagonalUp="0" diagonalDown="0" outline="0">
        <left style="dotted">
          <color indexed="64"/>
        </left>
        <right/>
        <top style="dotted">
          <color indexed="64"/>
        </top>
        <bottom style="dotted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E06666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E06666"/>
        </patternFill>
      </fill>
      <alignment horizontal="center" vertical="center" textRotation="0" wrapText="1" indent="0" justifyLastLine="0" shrinkToFit="0" readingOrder="0"/>
      <border diagonalUp="0" diagonalDown="0">
        <left/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E06666"/>
        </patternFill>
      </fill>
      <alignment horizontal="center" vertical="center" textRotation="0" wrapText="1" indent="0" justifyLastLine="0" shrinkToFit="0" readingOrder="0"/>
      <border diagonalUp="0" diagonalDown="0" outline="0">
        <left style="dotted">
          <color indexed="64"/>
        </left>
        <right style="dotted">
          <color indexed="64"/>
        </right>
        <top/>
        <bottom/>
      </border>
    </dxf>
    <dxf>
      <border outline="0">
        <bottom style="medium">
          <color indexed="64"/>
        </bottom>
      </border>
    </dxf>
    <dxf>
      <border outline="0">
        <right style="medium">
          <color indexed="64"/>
        </right>
        <top style="medium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EAD1DC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/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EAD1DC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/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EAD1DC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EAD1DC"/>
        </patternFill>
      </fill>
      <alignment horizontal="center" vertical="center" textRotation="0" wrapText="1" indent="0" justifyLastLine="0" shrinkToFit="0" readingOrder="0"/>
      <border diagonalUp="0" diagonalDown="0">
        <left/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D9EAD3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/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D9EAD3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/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D9EAD3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D9EAD3"/>
        </patternFill>
      </fill>
      <alignment horizontal="center" vertical="center" textRotation="0" wrapText="1" indent="0" justifyLastLine="0" shrinkToFit="0" readingOrder="0"/>
      <border diagonalUp="0" diagonalDown="0">
        <left/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FFF2CC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/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FFF2CC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/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FFF2CC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FFF2CC"/>
        </patternFill>
      </fill>
      <alignment horizontal="center" vertical="center" textRotation="0" wrapText="1" indent="0" justifyLastLine="0" shrinkToFit="0" readingOrder="0"/>
      <border diagonalUp="0" diagonalDown="0">
        <left/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border outline="0">
        <bottom style="medium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D9EAD3"/>
        </patternFill>
      </fill>
      <alignment horizontal="center" vertical="center" textRotation="0" wrapText="1" indent="0" justifyLastLine="0" shrinkToFit="0" readingOrder="0"/>
    </dxf>
    <dxf>
      <border outline="0">
        <bottom style="medium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FFF2CC"/>
        </patternFill>
      </fill>
      <alignment horizontal="center" vertical="center" textRotation="0" wrapText="1" indent="0" justifyLastLine="0" shrinkToFit="0" readingOrder="0"/>
    </dxf>
    <dxf>
      <border outline="0">
        <bottom style="medium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EAD1DC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/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EAD1DC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/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EAD1DC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EAD1DC"/>
        </patternFill>
      </fill>
      <alignment horizontal="center" vertical="center" textRotation="0" wrapText="1" indent="0" justifyLastLine="0" shrinkToFit="0" readingOrder="0"/>
      <border diagonalUp="0" diagonalDown="0">
        <left/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D9EAD3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/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D9EAD3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/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D9EAD3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D9EAD3"/>
        </patternFill>
      </fill>
      <alignment horizontal="center" vertical="center" textRotation="0" wrapText="1" indent="0" justifyLastLine="0" shrinkToFit="0" readingOrder="0"/>
      <border diagonalUp="0" diagonalDown="0">
        <left/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EAD1DC"/>
        </patternFill>
      </fill>
      <alignment horizontal="center" vertical="center" textRotation="0" wrapText="1" indent="0" justifyLastLine="0" shrinkToFit="0" readingOrder="0"/>
    </dxf>
    <dxf>
      <border outline="0">
        <bottom style="medium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D9EAD3"/>
        </patternFill>
      </fill>
      <alignment horizontal="center" vertical="center" textRotation="0" wrapText="1" indent="0" justifyLastLine="0" shrinkToFit="0" readingOrder="0"/>
    </dxf>
    <dxf>
      <border outline="0">
        <bottom style="medium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FFF2CC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/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FFF2CC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/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FFF2CC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FFF2CC"/>
        </patternFill>
      </fill>
      <alignment horizontal="center" vertical="center" textRotation="0" wrapText="1" indent="0" justifyLastLine="0" shrinkToFit="0" readingOrder="0"/>
      <border diagonalUp="0" diagonalDown="0">
        <left/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FFF2CC"/>
        </patternFill>
      </fill>
      <alignment horizontal="center" vertical="center" textRotation="0" wrapText="1" indent="0" justifyLastLine="0" shrinkToFit="0" readingOrder="0"/>
    </dxf>
    <dxf>
      <border outline="0">
        <bottom style="medium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EAD1DC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/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EAD1DC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EAD1DC"/>
        </patternFill>
      </fill>
      <alignment horizontal="center" vertical="center" textRotation="0" wrapText="1" indent="0" justifyLastLine="0" shrinkToFit="0" readingOrder="0"/>
      <border diagonalUp="0" diagonalDown="0">
        <left/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EAD1DC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/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EAD1DC"/>
        </patternFill>
      </fill>
      <alignment horizontal="center" vertical="center" textRotation="0" wrapText="1" indent="0" justifyLastLine="0" shrinkToFit="0" readingOrder="0"/>
    </dxf>
    <dxf>
      <border outline="0">
        <bottom style="medium">
          <color indexed="64"/>
        </bottom>
      </border>
    </dxf>
    <dxf>
      <border outline="0">
        <right style="thin">
          <color indexed="64"/>
        </right>
        <top style="medium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D9EAD3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 style="thin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D9EAD3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/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D9EAD3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D9EAD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D9EAD3"/>
        </patternFill>
      </fill>
      <alignment horizontal="center" vertical="center" textRotation="0" wrapText="1" indent="0" justifyLastLine="0" shrinkToFit="0" readingOrder="0"/>
    </dxf>
    <dxf>
      <border outline="0">
        <bottom style="medium">
          <color indexed="64"/>
        </bottom>
      </border>
    </dxf>
    <dxf>
      <border outline="0">
        <right style="thin">
          <color indexed="64"/>
        </right>
        <top style="medium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EAD1DC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64" formatCode="#,##0.000"/>
      <fill>
        <patternFill patternType="solid">
          <fgColor indexed="64"/>
          <bgColor rgb="FFEAD1DC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/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64" formatCode="#,##0.000"/>
      <fill>
        <patternFill patternType="solid">
          <fgColor indexed="64"/>
          <bgColor rgb="FFEAD1DC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/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64" formatCode="#,##0.000"/>
      <fill>
        <patternFill patternType="solid">
          <fgColor indexed="64"/>
          <bgColor rgb="FFEAD1DC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64" formatCode="#,##0.000"/>
      <fill>
        <patternFill patternType="solid">
          <fgColor indexed="64"/>
          <bgColor rgb="FFEAD1DC"/>
        </patternFill>
      </fill>
      <alignment horizontal="center" vertical="center" textRotation="0" wrapText="1" indent="0" justifyLastLine="0" shrinkToFit="0" readingOrder="0"/>
      <border diagonalUp="0" diagonalDown="0">
        <left/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border outline="0">
        <bottom style="medium">
          <color indexed="64"/>
        </bottom>
      </border>
    </dxf>
    <dxf>
      <border outline="0">
        <right style="thin">
          <color indexed="64"/>
        </right>
        <top style="medium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D9EAD3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64" formatCode="#,##0.000"/>
      <fill>
        <patternFill patternType="solid">
          <fgColor indexed="64"/>
          <bgColor rgb="FFD9EAD3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 style="thin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64" formatCode="#,##0.000"/>
      <fill>
        <patternFill patternType="solid">
          <fgColor indexed="64"/>
          <bgColor rgb="FFD9EAD3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/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64" formatCode="#,##0.000"/>
      <fill>
        <patternFill patternType="solid">
          <fgColor indexed="64"/>
          <bgColor rgb="FFD9EAD3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64" formatCode="#,##0.000"/>
      <fill>
        <patternFill patternType="solid">
          <fgColor indexed="64"/>
          <bgColor rgb="FFD9EAD3"/>
        </patternFill>
      </fill>
      <alignment horizontal="center" vertical="center" textRotation="0" wrapText="1" indent="0" justifyLastLine="0" shrinkToFit="0" readingOrder="0"/>
      <border diagonalUp="0" diagonalDown="0">
        <left/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border outline="0">
        <bottom style="medium">
          <color indexed="64"/>
        </bottom>
      </border>
    </dxf>
    <dxf>
      <border outline="0">
        <right style="thin">
          <color indexed="64"/>
        </right>
        <top style="medium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FFF2CC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64" formatCode="#,##0.000"/>
      <fill>
        <patternFill patternType="solid">
          <fgColor indexed="64"/>
          <bgColor rgb="FFFFF2CC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 style="thin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64" formatCode="#,##0.000"/>
      <fill>
        <patternFill patternType="solid">
          <fgColor indexed="64"/>
          <bgColor rgb="FFFFF2CC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/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64" formatCode="#,##0.000"/>
      <fill>
        <patternFill patternType="solid">
          <fgColor indexed="64"/>
          <bgColor rgb="FFFFF2CC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64" formatCode="#,##0.000"/>
      <fill>
        <patternFill patternType="solid">
          <fgColor indexed="64"/>
          <bgColor rgb="FFFFF2CC"/>
        </patternFill>
      </fill>
      <alignment horizontal="center" vertical="center" textRotation="0" wrapText="1" indent="0" justifyLastLine="0" shrinkToFit="0" readingOrder="0"/>
      <border diagonalUp="0" diagonalDown="0">
        <left/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border outline="0">
        <bottom style="medium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FFF2CC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 style="thin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FFF2CC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/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FFF2CC"/>
        </patternFill>
      </fill>
      <alignment horizontal="center" vertical="center" textRotation="0" wrapText="1" indent="0" justifyLastLine="0" shrinkToFit="0" readingOrder="0"/>
      <border diagonalUp="0" diagonalDown="0">
        <left/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FFF2CC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indexed="64"/>
        </left>
        <right style="dotted">
          <color indexed="64"/>
        </right>
        <top style="dotted">
          <color indexed="64"/>
        </top>
        <bottom style="dotted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fill>
        <patternFill patternType="solid">
          <fgColor indexed="64"/>
          <bgColor rgb="FFFFF2CC"/>
        </patternFill>
      </fill>
      <alignment horizontal="center" vertical="center" textRotation="0" wrapText="1" indent="0" justifyLastLine="0" shrinkToFit="0" readingOrder="0"/>
    </dxf>
    <dxf>
      <border outline="0">
        <bottom style="medium">
          <color indexed="64"/>
        </bottom>
      </border>
    </dxf>
    <dxf>
      <border outline="0">
        <left style="thin">
          <color indexed="64"/>
        </left>
        <top style="medium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Inheri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Inherit"/>
        <scheme val="none"/>
      </font>
      <numFmt numFmtId="165" formatCode="[h]:mm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Inheri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Inheri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Inheri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Inheri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Inheri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Inheri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Inheri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Inheri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Inheri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E066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Analysis!$C$3</c:f>
          <c:strCache>
            <c:ptCount val="1"/>
            <c:pt idx="0">
              <c:v>Tyler Bozak</c:v>
            </c:pt>
          </c:strCache>
        </c:strRef>
      </c:tx>
      <c:layout>
        <c:manualLayout>
          <c:xMode val="edge"/>
          <c:yMode val="edge"/>
          <c:x val="0.42513408130508723"/>
          <c:y val="3.015075376884422E-2"/>
        </c:manualLayout>
      </c:layout>
      <c:overlay val="0"/>
      <c:txPr>
        <a:bodyPr/>
        <a:lstStyle/>
        <a:p>
          <a:pPr algn="ctr">
            <a:defRPr/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Player Average</c:v>
          </c:tx>
          <c:spPr>
            <a:ln w="25400" cap="flat" cmpd="sng" algn="ctr">
              <a:solidFill>
                <a:schemeClr val="accent1"/>
              </a:solidFill>
              <a:prstDash val="solid"/>
            </a:ln>
            <a:effectLst/>
          </c:spPr>
          <c:marker>
            <c:symbol val="diamond"/>
            <c:size val="7"/>
            <c:spPr>
              <a:solidFill>
                <a:schemeClr val="lt1"/>
              </a:solidFill>
              <a:ln w="25400" cap="flat" cmpd="sng" algn="ctr">
                <a:solidFill>
                  <a:schemeClr val="accent1"/>
                </a:solidFill>
                <a:prstDash val="solid"/>
              </a:ln>
              <a:effectLst/>
            </c:spPr>
          </c:marker>
          <c:cat>
            <c:strRef>
              <c:f>Analysis!$T$2:$W$2</c:f>
              <c:strCache>
                <c:ptCount val="4"/>
                <c:pt idx="0">
                  <c:v>2010-2011</c:v>
                </c:pt>
                <c:pt idx="1">
                  <c:v>2011-2012</c:v>
                </c:pt>
                <c:pt idx="2">
                  <c:v>2012-2013</c:v>
                </c:pt>
                <c:pt idx="3">
                  <c:v>2013-2014</c:v>
                </c:pt>
              </c:strCache>
            </c:strRef>
          </c:cat>
          <c:val>
            <c:numRef>
              <c:f>Analysis!$P$3:$S$3</c:f>
            </c:numRef>
          </c:val>
          <c:smooth val="0"/>
        </c:ser>
        <c:ser>
          <c:idx val="1"/>
          <c:order val="1"/>
          <c:tx>
            <c:v>League Average</c:v>
          </c:tx>
          <c:spPr>
            <a:ln w="25400" cap="flat" cmpd="sng" algn="ctr">
              <a:solidFill>
                <a:schemeClr val="accent2"/>
              </a:solidFill>
              <a:prstDash val="solid"/>
            </a:ln>
            <a:effectLst/>
          </c:spPr>
          <c:marker>
            <c:symbol val="circle"/>
            <c:size val="7"/>
            <c:spPr>
              <a:solidFill>
                <a:schemeClr val="lt1"/>
              </a:solidFill>
              <a:ln w="25400" cap="flat" cmpd="sng" algn="ctr">
                <a:solidFill>
                  <a:schemeClr val="accent2"/>
                </a:solidFill>
                <a:prstDash val="solid"/>
              </a:ln>
              <a:effectLst/>
            </c:spPr>
          </c:marker>
          <c:val>
            <c:numRef>
              <c:f>Analysis!$H$147:$K$147</c:f>
            </c:numRef>
          </c:val>
          <c:smooth val="0"/>
        </c:ser>
        <c:ser>
          <c:idx val="2"/>
          <c:order val="2"/>
          <c:tx>
            <c:v>Above Replacement </c:v>
          </c:tx>
          <c:spPr>
            <a:ln w="25400" cap="flat" cmpd="sng" algn="ctr">
              <a:solidFill>
                <a:schemeClr val="accent3"/>
              </a:solidFill>
              <a:prstDash val="solid"/>
            </a:ln>
            <a:effectLst/>
          </c:spPr>
          <c:marker>
            <c:symbol val="triangle"/>
            <c:size val="7"/>
            <c:spPr>
              <a:solidFill>
                <a:schemeClr val="lt1"/>
              </a:solidFill>
              <a:ln w="25400" cap="flat" cmpd="sng" algn="ctr">
                <a:solidFill>
                  <a:schemeClr val="accent3"/>
                </a:solidFill>
                <a:prstDash val="solid"/>
              </a:ln>
              <a:effectLst/>
            </c:spPr>
          </c:marker>
          <c:val>
            <c:numRef>
              <c:f>Analysis!$T$3:$W$3</c:f>
              <c:numCache>
                <c:formatCode>#,##0.000</c:formatCode>
                <c:ptCount val="4"/>
                <c:pt idx="0">
                  <c:v>-2.1721732865881167</c:v>
                </c:pt>
                <c:pt idx="1">
                  <c:v>-0.14975577614581059</c:v>
                </c:pt>
                <c:pt idx="2">
                  <c:v>0.3083465437000612</c:v>
                </c:pt>
                <c:pt idx="3">
                  <c:v>1.6077467605300582</c:v>
                </c:pt>
              </c:numCache>
            </c:numRef>
          </c:val>
          <c:smooth val="0"/>
        </c:ser>
        <c:dLbls>
          <c:dLblPos val="ctr"/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123072"/>
        <c:axId val="107124608"/>
      </c:lineChart>
      <c:catAx>
        <c:axId val="107123072"/>
        <c:scaling>
          <c:orientation val="minMax"/>
        </c:scaling>
        <c:delete val="0"/>
        <c:axPos val="b"/>
        <c:majorGridlines/>
        <c:majorTickMark val="none"/>
        <c:minorTickMark val="none"/>
        <c:tickLblPos val="nextTo"/>
        <c:crossAx val="107124608"/>
        <c:crosses val="autoZero"/>
        <c:auto val="1"/>
        <c:lblAlgn val="ctr"/>
        <c:lblOffset val="100"/>
        <c:noMultiLvlLbl val="0"/>
      </c:catAx>
      <c:valAx>
        <c:axId val="107124608"/>
        <c:scaling>
          <c:orientation val="minMax"/>
        </c:scaling>
        <c:delete val="0"/>
        <c:axPos val="l"/>
        <c:majorGridlines/>
        <c:numFmt formatCode="#,##0.000;[Red]#,##0.000" sourceLinked="0"/>
        <c:majorTickMark val="none"/>
        <c:minorTickMark val="none"/>
        <c:tickLblPos val="nextTo"/>
        <c:spPr>
          <a:noFill/>
          <a:ln>
            <a:solidFill>
              <a:schemeClr val="accent1"/>
            </a:solidFill>
          </a:ln>
        </c:spPr>
        <c:crossAx val="107123072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12</xdr:col>
      <xdr:colOff>438150</xdr:colOff>
      <xdr:row>45</xdr:row>
      <xdr:rowOff>0</xdr:rowOff>
    </xdr:to>
    <xdr:sp macro="" textlink="">
      <xdr:nvSpPr>
        <xdr:cNvPr id="1026" name="Rectangle 2" hidden="1"/>
        <xdr:cNvSpPr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12</xdr:col>
      <xdr:colOff>438150</xdr:colOff>
      <xdr:row>45</xdr:row>
      <xdr:rowOff>0</xdr:rowOff>
    </xdr:to>
    <xdr:sp macro="" textlink="">
      <xdr:nvSpPr>
        <xdr:cNvPr id="2" name="AutoShape 2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12</xdr:col>
      <xdr:colOff>438150</xdr:colOff>
      <xdr:row>45</xdr:row>
      <xdr:rowOff>0</xdr:rowOff>
    </xdr:to>
    <xdr:sp macro="" textlink="">
      <xdr:nvSpPr>
        <xdr:cNvPr id="3" name="AutoShape 2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142874</xdr:colOff>
      <xdr:row>4</xdr:row>
      <xdr:rowOff>104775</xdr:rowOff>
    </xdr:from>
    <xdr:to>
      <xdr:col>13</xdr:col>
      <xdr:colOff>323849</xdr:colOff>
      <xdr:row>28</xdr:row>
      <xdr:rowOff>9525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4" name="Table4" displayName="Table4" ref="AB2:AE144" totalsRowShown="0" headerRowDxfId="91" headerRowBorderDxfId="92" tableBorderDxfId="93">
  <autoFilter ref="AB2:AE144"/>
  <tableColumns count="4">
    <tableColumn id="1" name="2010-2011" dataDxfId="89">
      <calculatedColumnFormula>(X3/D3)*77</calculatedColumnFormula>
    </tableColumn>
    <tableColumn id="2" name="2011-2012" dataDxfId="90">
      <calculatedColumnFormula>(Y3/E3)*77</calculatedColumnFormula>
    </tableColumn>
    <tableColumn id="3" name="2012-2013" dataDxfId="88">
      <calculatedColumnFormula>(Z3/F3)*77</calculatedColumnFormula>
    </tableColumn>
    <tableColumn id="4" name="2013-2014" dataDxfId="87">
      <calculatedColumnFormula>(AA3/G3)*77</calculatedColumnFormula>
    </tableColumn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id="5" name="Table5" displayName="Table5" ref="L2:O144" totalsRowShown="0" headerRowDxfId="80" headerRowBorderDxfId="85" tableBorderDxfId="86">
  <autoFilter ref="L2:O144"/>
  <tableColumns count="4">
    <tableColumn id="1" name="2010-2011" dataDxfId="84">
      <calculatedColumnFormula>(H3/D3)*77</calculatedColumnFormula>
    </tableColumn>
    <tableColumn id="2" name="2011-2012" dataDxfId="83">
      <calculatedColumnFormula>(I3/E3)*77</calculatedColumnFormula>
    </tableColumn>
    <tableColumn id="3" name="2012-2013" dataDxfId="82">
      <calculatedColumnFormula>(J3/F3)*77</calculatedColumnFormula>
    </tableColumn>
    <tableColumn id="4" name="2013-2014" dataDxfId="81">
      <calculatedColumnFormula>(K3/G3)*77</calculatedColumnFormula>
    </tableColumn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id="6" name="Table6" displayName="Table6" ref="P2:S144" totalsRowShown="0" headerRowDxfId="73" headerRowBorderDxfId="78" tableBorderDxfId="79">
  <autoFilter ref="P2:S144"/>
  <tableColumns count="4">
    <tableColumn id="1" name="2010-2011" dataDxfId="77">
      <calculatedColumnFormula>(L3/(L$146))*1000</calculatedColumnFormula>
    </tableColumn>
    <tableColumn id="2" name="2011-2012" dataDxfId="76">
      <calculatedColumnFormula>(M3/(M$146))*1000</calculatedColumnFormula>
    </tableColumn>
    <tableColumn id="3" name="2012-2013" dataDxfId="75">
      <calculatedColumnFormula>(N3/(N$146))*1000</calculatedColumnFormula>
    </tableColumn>
    <tableColumn id="4" name="2013-2014" dataDxfId="74">
      <calculatedColumnFormula>(O3/(O$146))*1000</calculatedColumnFormula>
    </tableColumn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id="7" name="Table7" displayName="Table7" ref="T2:W144" totalsRowShown="0" headerRowDxfId="66" headerRowBorderDxfId="71" tableBorderDxfId="72">
  <autoFilter ref="T2:W144"/>
  <tableColumns count="4">
    <tableColumn id="1" name="2010-2011" dataDxfId="70">
      <calculatedColumnFormula>(P3-H$147)</calculatedColumnFormula>
    </tableColumn>
    <tableColumn id="2" name="2011-2012" dataDxfId="69">
      <calculatedColumnFormula>(Q3-I$147)</calculatedColumnFormula>
    </tableColumn>
    <tableColumn id="3" name="2012-2013" dataDxfId="68">
      <calculatedColumnFormula>(R3-J$147)</calculatedColumnFormula>
    </tableColumn>
    <tableColumn id="4" name="2013-2014" dataDxfId="67">
      <calculatedColumnFormula>(S3-K$147)</calculatedColumnFormula>
    </tableColumn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id="8" name="Table8" displayName="Table8" ref="AF2:AI144" totalsRowShown="0" headerRowDxfId="63" headerRowBorderDxfId="64" tableBorderDxfId="65">
  <autoFilter ref="AF2:AI144"/>
  <tableColumns count="4">
    <tableColumn id="1" name="2010-2011" dataDxfId="62">
      <calculatedColumnFormula>(AB3/AB$146)*1000</calculatedColumnFormula>
    </tableColumn>
    <tableColumn id="2" name="2011-2012" dataDxfId="61">
      <calculatedColumnFormula>(AC3/AC$146)*1000</calculatedColumnFormula>
    </tableColumn>
    <tableColumn id="3" name="2012-2013" dataDxfId="60">
      <calculatedColumnFormula>(AD3/AD$146)*1000</calculatedColumnFormula>
    </tableColumn>
    <tableColumn id="4" name="2013-2014" dataDxfId="59">
      <calculatedColumnFormula>(AE3/AE$146)*1000</calculatedColumnFormula>
    </tableColumn>
  </tableColumns>
  <tableStyleInfo name="TableStyleLight1" showFirstColumn="0" showLastColumn="0" showRowStripes="1" showColumnStripes="0"/>
</table>
</file>

<file path=xl/tables/table6.xml><?xml version="1.0" encoding="utf-8"?>
<table xmlns="http://schemas.openxmlformats.org/spreadsheetml/2006/main" id="9" name="Table9" displayName="Table9" ref="AJ2:AM144" totalsRowShown="0" headerRowDxfId="56" headerRowBorderDxfId="57" tableBorderDxfId="58">
  <autoFilter ref="AJ2:AM144"/>
  <tableColumns count="4">
    <tableColumn id="1" name="2010-2011" dataDxfId="54">
      <calculatedColumnFormula>(AF3-H$147)</calculatedColumnFormula>
    </tableColumn>
    <tableColumn id="2" name="2011-2012" dataDxfId="53">
      <calculatedColumnFormula>(AG3-I$147)</calculatedColumnFormula>
    </tableColumn>
    <tableColumn id="3" name="2012-2013" dataDxfId="52">
      <calculatedColumnFormula>(AH3-J$147)</calculatedColumnFormula>
    </tableColumn>
    <tableColumn id="4" name="2013-2014" dataDxfId="55">
      <calculatedColumnFormula>(AI3-K$147)</calculatedColumnFormula>
    </tableColumn>
  </tableColumns>
  <tableStyleInfo name="TableStyleLight1" showFirstColumn="0" showLastColumn="0" showRowStripes="1" showColumnStripes="0"/>
</table>
</file>

<file path=xl/tables/table7.xml><?xml version="1.0" encoding="utf-8"?>
<table xmlns="http://schemas.openxmlformats.org/spreadsheetml/2006/main" id="10" name="Table10" displayName="Table10" ref="AR2:AU144" totalsRowShown="0" headerRowDxfId="49" headerRowBorderDxfId="50" tableBorderDxfId="51">
  <autoFilter ref="AR2:AU144"/>
  <tableColumns count="4">
    <tableColumn id="1" name="2010-2011" dataDxfId="48">
      <calculatedColumnFormula>(AN3/D3)*77</calculatedColumnFormula>
    </tableColumn>
    <tableColumn id="2" name="2011-2012" dataDxfId="47">
      <calculatedColumnFormula>(AO3/E3)*77</calculatedColumnFormula>
    </tableColumn>
    <tableColumn id="3" name="2012-2013" dataDxfId="45">
      <calculatedColumnFormula>(AP3/F3)*77</calculatedColumnFormula>
    </tableColumn>
    <tableColumn id="4" name="2013-2014" dataDxfId="46">
      <calculatedColumnFormula>(AQ3/G3)*77</calculatedColumnFormula>
    </tableColumn>
  </tableColumns>
  <tableStyleInfo name="TableStyleLight1" showFirstColumn="0" showLastColumn="0" showRowStripes="1" showColumnStripes="0"/>
</table>
</file>

<file path=xl/tables/table8.xml><?xml version="1.0" encoding="utf-8"?>
<table xmlns="http://schemas.openxmlformats.org/spreadsheetml/2006/main" id="11" name="Table11" displayName="Table11" ref="AV2:AY144" totalsRowShown="0" headerRowDxfId="42" headerRowBorderDxfId="43" tableBorderDxfId="44">
  <autoFilter ref="AV2:AY144"/>
  <tableColumns count="4">
    <tableColumn id="1" name="2010-2011" dataDxfId="38">
      <calculatedColumnFormula>((AR3/AR$146)*1000)</calculatedColumnFormula>
    </tableColumn>
    <tableColumn id="2" name="2011-2012" dataDxfId="37">
      <calculatedColumnFormula>((AS3/AS$146)*1000)</calculatedColumnFormula>
    </tableColumn>
    <tableColumn id="3" name="2012-2013" dataDxfId="36">
      <calculatedColumnFormula>((AT3/AT$146)*1000)</calculatedColumnFormula>
    </tableColumn>
    <tableColumn id="4" name="2013-2014" dataDxfId="35">
      <calculatedColumnFormula>((AU3/AU$146)*1000)</calculatedColumnFormula>
    </tableColumn>
  </tableColumns>
  <tableStyleInfo name="TableStyleLight1" showFirstColumn="0" showLastColumn="0" showRowStripes="1" showColumnStripes="0"/>
</table>
</file>

<file path=xl/tables/table9.xml><?xml version="1.0" encoding="utf-8"?>
<table xmlns="http://schemas.openxmlformats.org/spreadsheetml/2006/main" id="12" name="Table12" displayName="Table12" ref="AZ2:BC144" totalsRowShown="0" headerRowDxfId="39" headerRowBorderDxfId="40" tableBorderDxfId="41">
  <autoFilter ref="AZ2:BC144"/>
  <tableColumns count="4">
    <tableColumn id="1" name="2010-2011" dataDxfId="34">
      <calculatedColumnFormula>(AV3-H$147)</calculatedColumnFormula>
    </tableColumn>
    <tableColumn id="2" name="2011-2012" dataDxfId="33">
      <calculatedColumnFormula>(AW3-I$147)</calculatedColumnFormula>
    </tableColumn>
    <tableColumn id="3" name="2012-2013" dataDxfId="32">
      <calculatedColumnFormula>(AX3-J$147)</calculatedColumnFormula>
    </tableColumn>
    <tableColumn id="4" name="2013-2014" dataDxfId="31">
      <calculatedColumnFormula>(AY3-K$147)</calculatedColumnFormula>
    </tableColumn>
  </tableColumns>
  <tableStyleInfo name="TableStyleLight1" showFirstColumn="0" showLastColumn="0" showRowStripes="1" showColumnStripes="0"/>
</table>
</file>

<file path=xl/tables/table10.xml><?xml version="1.0" encoding="utf-8"?>
<table xmlns="http://schemas.openxmlformats.org/spreadsheetml/2006/main" id="13" name="Table13" displayName="Table13" ref="BH2:BK144" totalsRowShown="0" headerRowDxfId="28" headerRowBorderDxfId="29" tableBorderDxfId="30">
  <autoFilter ref="BH2:BK144"/>
  <tableColumns count="4">
    <tableColumn id="1" name="2010-2011" dataDxfId="22">
      <calculatedColumnFormula>(BD3/D3)*77</calculatedColumnFormula>
    </tableColumn>
    <tableColumn id="2" name="2011-2012" dataDxfId="21">
      <calculatedColumnFormula>(BE3/E3)*77</calculatedColumnFormula>
    </tableColumn>
    <tableColumn id="3" name="2012-2013" dataDxfId="20">
      <calculatedColumnFormula>(BF3/F3)*77</calculatedColumnFormula>
    </tableColumn>
    <tableColumn id="4" name="2013-2014" dataDxfId="19">
      <calculatedColumnFormula>(BG3/G3)*77</calculatedColumnFormula>
    </tableColumn>
  </tableColumns>
  <tableStyleInfo name="TableStyleLight1" showFirstColumn="0" showLastColumn="0" showRowStripes="1" showColumnStripes="0"/>
</table>
</file>

<file path=xl/tables/table11.xml><?xml version="1.0" encoding="utf-8"?>
<table xmlns="http://schemas.openxmlformats.org/spreadsheetml/2006/main" id="14" name="Table14" displayName="Table14" ref="BL2:BO144" totalsRowShown="0" headerRowDxfId="25" headerRowBorderDxfId="26" tableBorderDxfId="27">
  <autoFilter ref="BL2:BO144"/>
  <tableColumns count="4">
    <tableColumn id="1" name="2010-2011" dataDxfId="18">
      <calculatedColumnFormula>(BH3/BH$146)*1000</calculatedColumnFormula>
    </tableColumn>
    <tableColumn id="2" name="2011-2012" dataDxfId="17">
      <calculatedColumnFormula>(BI3/BI$146)*1000</calculatedColumnFormula>
    </tableColumn>
    <tableColumn id="3" name="2012-2013" dataDxfId="16">
      <calculatedColumnFormula>(BJ3/BJ$146)*1000</calculatedColumnFormula>
    </tableColumn>
    <tableColumn id="4" name="2013-2014" dataDxfId="15">
      <calculatedColumnFormula>(BK3/BK$146)*1000</calculatedColumnFormula>
    </tableColumn>
  </tableColumns>
  <tableStyleInfo name="TableStyleLight1" showFirstColumn="0" showLastColumn="0" showRowStripes="1" showColumnStripes="0"/>
</table>
</file>

<file path=xl/tables/table12.xml><?xml version="1.0" encoding="utf-8"?>
<table xmlns="http://schemas.openxmlformats.org/spreadsheetml/2006/main" id="15" name="Table15" displayName="Table15" ref="BP2:BS144" totalsRowShown="0" headerRowBorderDxfId="23" tableBorderDxfId="24">
  <autoFilter ref="BP2:BS144"/>
  <tableColumns count="4">
    <tableColumn id="1" name="2010-2011" dataDxfId="14">
      <calculatedColumnFormula>(BL3-H$147)</calculatedColumnFormula>
    </tableColumn>
    <tableColumn id="2" name="2011-2012" dataDxfId="13">
      <calculatedColumnFormula>(BM3-I$147)</calculatedColumnFormula>
    </tableColumn>
    <tableColumn id="3" name="2012-2013" dataDxfId="12">
      <calculatedColumnFormula>(BN3-J$147)</calculatedColumnFormula>
    </tableColumn>
    <tableColumn id="4" name="2013-2014" dataDxfId="11">
      <calculatedColumnFormula>(BO3-K$147)</calculatedColumnFormula>
    </tableColumn>
  </tableColumns>
  <tableStyleInfo name="TableStyleLight1" showFirstColumn="0" showLastColumn="0" showRowStripes="1" showColumnStripes="0"/>
</table>
</file>

<file path=xl/tables/table13.xml><?xml version="1.0" encoding="utf-8"?>
<table xmlns="http://schemas.openxmlformats.org/spreadsheetml/2006/main" id="16" name="Table16" displayName="Table16" ref="BT2:BW144" totalsRowShown="0" headerRowDxfId="8" headerRowBorderDxfId="9" tableBorderDxfId="10">
  <autoFilter ref="BT2:BW144"/>
  <tableColumns count="4">
    <tableColumn id="1" name="2010-2011" dataDxfId="7">
      <calculatedColumnFormula>(((BP3+AZ3)+AJ3)+T3)</calculatedColumnFormula>
    </tableColumn>
    <tableColumn id="2" name="2011-2012" dataDxfId="6">
      <calculatedColumnFormula>(((BQ3+BA3)+AK3)+U3)</calculatedColumnFormula>
    </tableColumn>
    <tableColumn id="3" name="2012-2013" dataDxfId="5">
      <calculatedColumnFormula>(((BR3+BB3)+AL3)+V3)</calculatedColumnFormula>
    </tableColumn>
    <tableColumn id="5" name="2013-2014" dataDxfId="4">
      <calculatedColumnFormula>(((BS3+BC3)+AM3)+W3)</calculatedColumnFormula>
    </tableColumn>
  </tableColumns>
  <tableStyleInfo name="TableStyleLight1" showFirstColumn="0" showLastColumn="0" showRowStripes="1" showColumnStripes="0"/>
</table>
</file>

<file path=xl/tables/table14.xml><?xml version="1.0" encoding="utf-8"?>
<table xmlns="http://schemas.openxmlformats.org/spreadsheetml/2006/main" id="17" name="Table17" displayName="Table17" ref="BX2:BX144" totalsRowShown="0" headerRowDxfId="2" dataDxfId="1" tableBorderDxfId="3">
  <autoFilter ref="BX2:BX144"/>
  <tableColumns count="1">
    <tableColumn id="1" name="AVG." dataDxfId="0">
      <calculatedColumnFormula>((BW3*0.6)+(BV3*0.3)+(BU3*0.1))</calculatedColumnFormula>
    </tableColumn>
  </tableColumns>
  <tableStyleInfo name="TableStyleLight1" showFirstColumn="0" showLastColumn="0" showRowStripes="1" showColumnStripes="0"/>
</table>
</file>

<file path=xl/tables/table15.xml><?xml version="1.0" encoding="utf-8"?>
<table xmlns="http://schemas.openxmlformats.org/spreadsheetml/2006/main" id="1" name="Table1" displayName="Table1" ref="A1:L691" totalsRowShown="0" headerRowDxfId="107" dataDxfId="106">
  <autoFilter ref="A1:L691"/>
  <tableColumns count="12">
    <tableColumn id="1" name="Player" dataDxfId="105"/>
    <tableColumn id="2" name="Team" dataDxfId="104"/>
    <tableColumn id="3" name="Pos." dataDxfId="103"/>
    <tableColumn id="4" name="Games" dataDxfId="102"/>
    <tableColumn id="5" name="G" dataDxfId="101"/>
    <tableColumn id="6" name="A" dataDxfId="100"/>
    <tableColumn id="7" name="P" dataDxfId="99"/>
    <tableColumn id="8" name="PPP" dataDxfId="98"/>
    <tableColumn id="9" name="Shots" dataDxfId="97"/>
    <tableColumn id="10" name="Shot %" dataDxfId="96"/>
    <tableColumn id="11" name="TOI/G" dataDxfId="95"/>
    <tableColumn id="12" name="Sft/G" dataDxfId="94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5.xml"/><Relationship Id="rId13" Type="http://schemas.openxmlformats.org/officeDocument/2006/relationships/table" Target="../tables/table10.xml"/><Relationship Id="rId18" Type="http://schemas.openxmlformats.org/officeDocument/2006/relationships/comments" Target="../comments1.xml"/><Relationship Id="rId3" Type="http://schemas.openxmlformats.org/officeDocument/2006/relationships/vmlDrawing" Target="../drawings/vmlDrawing1.vml"/><Relationship Id="rId7" Type="http://schemas.openxmlformats.org/officeDocument/2006/relationships/table" Target="../tables/table4.xml"/><Relationship Id="rId12" Type="http://schemas.openxmlformats.org/officeDocument/2006/relationships/table" Target="../tables/table9.xml"/><Relationship Id="rId17" Type="http://schemas.openxmlformats.org/officeDocument/2006/relationships/table" Target="../tables/table14.xml"/><Relationship Id="rId2" Type="http://schemas.openxmlformats.org/officeDocument/2006/relationships/drawing" Target="../drawings/drawing1.xml"/><Relationship Id="rId16" Type="http://schemas.openxmlformats.org/officeDocument/2006/relationships/table" Target="../tables/table13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3.xml"/><Relationship Id="rId11" Type="http://schemas.openxmlformats.org/officeDocument/2006/relationships/table" Target="../tables/table8.xml"/><Relationship Id="rId5" Type="http://schemas.openxmlformats.org/officeDocument/2006/relationships/table" Target="../tables/table2.xml"/><Relationship Id="rId15" Type="http://schemas.openxmlformats.org/officeDocument/2006/relationships/table" Target="../tables/table12.xml"/><Relationship Id="rId10" Type="http://schemas.openxmlformats.org/officeDocument/2006/relationships/table" Target="../tables/table7.xml"/><Relationship Id="rId4" Type="http://schemas.openxmlformats.org/officeDocument/2006/relationships/table" Target="../tables/table1.xml"/><Relationship Id="rId9" Type="http://schemas.openxmlformats.org/officeDocument/2006/relationships/table" Target="../tables/table6.xml"/><Relationship Id="rId14" Type="http://schemas.openxmlformats.org/officeDocument/2006/relationships/table" Target="../tables/table11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nhl.com/ice/player.htm?id=8471996" TargetMode="External"/><Relationship Id="rId21" Type="http://schemas.openxmlformats.org/officeDocument/2006/relationships/hyperlink" Target="javascript:void(0);" TargetMode="External"/><Relationship Id="rId42" Type="http://schemas.openxmlformats.org/officeDocument/2006/relationships/hyperlink" Target="http://www.nhl.com/ice/player.htm?id=8471241" TargetMode="External"/><Relationship Id="rId47" Type="http://schemas.openxmlformats.org/officeDocument/2006/relationships/hyperlink" Target="http://www.nhl.com/ice/player.htm?id=8475155" TargetMode="External"/><Relationship Id="rId63" Type="http://schemas.openxmlformats.org/officeDocument/2006/relationships/hyperlink" Target="javascript:void(0);" TargetMode="External"/><Relationship Id="rId68" Type="http://schemas.openxmlformats.org/officeDocument/2006/relationships/hyperlink" Target="http://www.nhl.com/ice/player.htm?id=8475807" TargetMode="External"/><Relationship Id="rId84" Type="http://schemas.openxmlformats.org/officeDocument/2006/relationships/hyperlink" Target="http://www.nhl.com/ice/player.htm?id=8471636" TargetMode="External"/><Relationship Id="rId89" Type="http://schemas.openxmlformats.org/officeDocument/2006/relationships/hyperlink" Target="javascript:void(0);" TargetMode="External"/><Relationship Id="rId112" Type="http://schemas.openxmlformats.org/officeDocument/2006/relationships/hyperlink" Target="javascript:void(0);" TargetMode="External"/><Relationship Id="rId2" Type="http://schemas.openxmlformats.org/officeDocument/2006/relationships/hyperlink" Target="javascript:void(0);" TargetMode="External"/><Relationship Id="rId16" Type="http://schemas.openxmlformats.org/officeDocument/2006/relationships/hyperlink" Target="http://www.nhl.com/ice/player.htm?id=8470666" TargetMode="External"/><Relationship Id="rId29" Type="http://schemas.openxmlformats.org/officeDocument/2006/relationships/hyperlink" Target="javascript:void(0);" TargetMode="External"/><Relationship Id="rId107" Type="http://schemas.openxmlformats.org/officeDocument/2006/relationships/hyperlink" Target="javascript:void(0);" TargetMode="External"/><Relationship Id="rId11" Type="http://schemas.openxmlformats.org/officeDocument/2006/relationships/hyperlink" Target="http://www.nhl.com/ice/player.htm?id=8475716" TargetMode="External"/><Relationship Id="rId24" Type="http://schemas.openxmlformats.org/officeDocument/2006/relationships/hyperlink" Target="http://www.nhl.com/ice/player.htm?id=8473514" TargetMode="External"/><Relationship Id="rId32" Type="http://schemas.openxmlformats.org/officeDocument/2006/relationships/hyperlink" Target="http://www.nhl.com/ice/player.htm?id=8468485" TargetMode="External"/><Relationship Id="rId37" Type="http://schemas.openxmlformats.org/officeDocument/2006/relationships/hyperlink" Target="javascript:void(0);" TargetMode="External"/><Relationship Id="rId40" Type="http://schemas.openxmlformats.org/officeDocument/2006/relationships/hyperlink" Target="http://www.nhl.com/ice/player.htm?id=8460492" TargetMode="External"/><Relationship Id="rId45" Type="http://schemas.openxmlformats.org/officeDocument/2006/relationships/hyperlink" Target="javascript:void(0);" TargetMode="External"/><Relationship Id="rId53" Type="http://schemas.openxmlformats.org/officeDocument/2006/relationships/hyperlink" Target="javascript:void(0);" TargetMode="External"/><Relationship Id="rId58" Type="http://schemas.openxmlformats.org/officeDocument/2006/relationships/hyperlink" Target="http://www.nhl.com/ice/player.htm?id=8474074" TargetMode="External"/><Relationship Id="rId66" Type="http://schemas.openxmlformats.org/officeDocument/2006/relationships/hyperlink" Target="http://www.nhl.com/ice/player.htm?id=8476472" TargetMode="External"/><Relationship Id="rId74" Type="http://schemas.openxmlformats.org/officeDocument/2006/relationships/hyperlink" Target="http://www.nhl.com/ice/player.htm?id=8475423" TargetMode="External"/><Relationship Id="rId79" Type="http://schemas.openxmlformats.org/officeDocument/2006/relationships/hyperlink" Target="javascript:void(0);" TargetMode="External"/><Relationship Id="rId87" Type="http://schemas.openxmlformats.org/officeDocument/2006/relationships/hyperlink" Target="javascript:void(0);" TargetMode="External"/><Relationship Id="rId102" Type="http://schemas.openxmlformats.org/officeDocument/2006/relationships/hyperlink" Target="http://www.nhl.com/ice/player.htm?id=8475671" TargetMode="External"/><Relationship Id="rId110" Type="http://schemas.openxmlformats.org/officeDocument/2006/relationships/hyperlink" Target="http://www.nhl.com/ice/player.htm?id=8471748" TargetMode="External"/><Relationship Id="rId5" Type="http://schemas.openxmlformats.org/officeDocument/2006/relationships/hyperlink" Target="http://www.nhl.com/ice/player.htm?id=8471717" TargetMode="External"/><Relationship Id="rId61" Type="http://schemas.openxmlformats.org/officeDocument/2006/relationships/hyperlink" Target="javascript:void(0);" TargetMode="External"/><Relationship Id="rId82" Type="http://schemas.openxmlformats.org/officeDocument/2006/relationships/hyperlink" Target="http://www.nhl.com/ice/player.htm?id=8475154" TargetMode="External"/><Relationship Id="rId90" Type="http://schemas.openxmlformats.org/officeDocument/2006/relationships/hyperlink" Target="http://www.nhl.com/ice/player.htm?id=8474616" TargetMode="External"/><Relationship Id="rId95" Type="http://schemas.openxmlformats.org/officeDocument/2006/relationships/hyperlink" Target="javascript:void(0);" TargetMode="External"/><Relationship Id="rId19" Type="http://schemas.openxmlformats.org/officeDocument/2006/relationships/hyperlink" Target="http://www.nhl.com/ice/player.htm?id=8469490" TargetMode="External"/><Relationship Id="rId14" Type="http://schemas.openxmlformats.org/officeDocument/2006/relationships/hyperlink" Target="javascript:void(0);" TargetMode="External"/><Relationship Id="rId22" Type="http://schemas.openxmlformats.org/officeDocument/2006/relationships/hyperlink" Target="http://www.nhl.com/ice/player.htm?id=8475775" TargetMode="External"/><Relationship Id="rId27" Type="http://schemas.openxmlformats.org/officeDocument/2006/relationships/hyperlink" Target="javascript:void(0);" TargetMode="External"/><Relationship Id="rId30" Type="http://schemas.openxmlformats.org/officeDocument/2006/relationships/hyperlink" Target="http://www.nhl.com/ice/player.htm?id=8474089" TargetMode="External"/><Relationship Id="rId35" Type="http://schemas.openxmlformats.org/officeDocument/2006/relationships/hyperlink" Target="http://www.nhl.com/ice/player.htm?id=8470622" TargetMode="External"/><Relationship Id="rId43" Type="http://schemas.openxmlformats.org/officeDocument/2006/relationships/hyperlink" Target="javascript:void(0);" TargetMode="External"/><Relationship Id="rId48" Type="http://schemas.openxmlformats.org/officeDocument/2006/relationships/hyperlink" Target="javascript:void(0);" TargetMode="External"/><Relationship Id="rId56" Type="http://schemas.openxmlformats.org/officeDocument/2006/relationships/hyperlink" Target="http://www.nhl.com/ice/player.htm?id=8475150" TargetMode="External"/><Relationship Id="rId64" Type="http://schemas.openxmlformats.org/officeDocument/2006/relationships/hyperlink" Target="http://www.nhl.com/ice/player.htm?id=8467463" TargetMode="External"/><Relationship Id="rId69" Type="http://schemas.openxmlformats.org/officeDocument/2006/relationships/hyperlink" Target="javascript:void(0);" TargetMode="External"/><Relationship Id="rId77" Type="http://schemas.openxmlformats.org/officeDocument/2006/relationships/hyperlink" Target="javascript:void(0);" TargetMode="External"/><Relationship Id="rId100" Type="http://schemas.openxmlformats.org/officeDocument/2006/relationships/hyperlink" Target="http://www.nhl.com/ice/player.htm?id=8471767" TargetMode="External"/><Relationship Id="rId105" Type="http://schemas.openxmlformats.org/officeDocument/2006/relationships/hyperlink" Target="javascript:void(0);" TargetMode="External"/><Relationship Id="rId113" Type="http://schemas.openxmlformats.org/officeDocument/2006/relationships/printerSettings" Target="../printerSettings/printerSettings2.bin"/><Relationship Id="rId8" Type="http://schemas.openxmlformats.org/officeDocument/2006/relationships/hyperlink" Target="javascript:void(0);" TargetMode="External"/><Relationship Id="rId51" Type="http://schemas.openxmlformats.org/officeDocument/2006/relationships/hyperlink" Target="javascript:void(0);" TargetMode="External"/><Relationship Id="rId72" Type="http://schemas.openxmlformats.org/officeDocument/2006/relationships/hyperlink" Target="http://www.nhl.com/ice/player.htm?id=8474743" TargetMode="External"/><Relationship Id="rId80" Type="http://schemas.openxmlformats.org/officeDocument/2006/relationships/hyperlink" Target="http://www.nhl.com/ice/player.htm?id=8468101" TargetMode="External"/><Relationship Id="rId85" Type="http://schemas.openxmlformats.org/officeDocument/2006/relationships/hyperlink" Target="javascript:void(0);" TargetMode="External"/><Relationship Id="rId93" Type="http://schemas.openxmlformats.org/officeDocument/2006/relationships/hyperlink" Target="javascript:void(0);" TargetMode="External"/><Relationship Id="rId98" Type="http://schemas.openxmlformats.org/officeDocument/2006/relationships/hyperlink" Target="http://www.nhl.com/ice/player.htm?id=8470816" TargetMode="External"/><Relationship Id="rId3" Type="http://schemas.openxmlformats.org/officeDocument/2006/relationships/hyperlink" Target="http://www.nhl.com/ice/player.htm?id=8474579" TargetMode="External"/><Relationship Id="rId12" Type="http://schemas.openxmlformats.org/officeDocument/2006/relationships/hyperlink" Target="javascript:void(0);" TargetMode="External"/><Relationship Id="rId17" Type="http://schemas.openxmlformats.org/officeDocument/2006/relationships/hyperlink" Target="http://www.nhl.com/ice/player.htm?id=8475722" TargetMode="External"/><Relationship Id="rId25" Type="http://schemas.openxmlformats.org/officeDocument/2006/relationships/hyperlink" Target="javascript:void(0);" TargetMode="External"/><Relationship Id="rId33" Type="http://schemas.openxmlformats.org/officeDocument/2006/relationships/hyperlink" Target="javascript:void(0);" TargetMode="External"/><Relationship Id="rId38" Type="http://schemas.openxmlformats.org/officeDocument/2006/relationships/hyperlink" Target="http://www.nhl.com/ice/player.htm?id=8470886" TargetMode="External"/><Relationship Id="rId46" Type="http://schemas.openxmlformats.org/officeDocument/2006/relationships/hyperlink" Target="http://www.nhl.com/ice/player.htm?id=8468513" TargetMode="External"/><Relationship Id="rId59" Type="http://schemas.openxmlformats.org/officeDocument/2006/relationships/hyperlink" Target="javascript:void(0);" TargetMode="External"/><Relationship Id="rId67" Type="http://schemas.openxmlformats.org/officeDocument/2006/relationships/hyperlink" Target="javascript:void(0);" TargetMode="External"/><Relationship Id="rId103" Type="http://schemas.openxmlformats.org/officeDocument/2006/relationships/hyperlink" Target="javascript:void(0);" TargetMode="External"/><Relationship Id="rId108" Type="http://schemas.openxmlformats.org/officeDocument/2006/relationships/hyperlink" Target="http://www.nhl.com/ice/player.htm?id=8474005" TargetMode="External"/><Relationship Id="rId20" Type="http://schemas.openxmlformats.org/officeDocument/2006/relationships/hyperlink" Target="http://www.nhl.com/ice/player.htm?id=8472368" TargetMode="External"/><Relationship Id="rId41" Type="http://schemas.openxmlformats.org/officeDocument/2006/relationships/hyperlink" Target="javascript:void(0);" TargetMode="External"/><Relationship Id="rId54" Type="http://schemas.openxmlformats.org/officeDocument/2006/relationships/hyperlink" Target="http://www.nhl.com/ice/player.htm?id=8476457" TargetMode="External"/><Relationship Id="rId62" Type="http://schemas.openxmlformats.org/officeDocument/2006/relationships/hyperlink" Target="http://www.nhl.com/ice/player.htm?id=8475185" TargetMode="External"/><Relationship Id="rId70" Type="http://schemas.openxmlformats.org/officeDocument/2006/relationships/hyperlink" Target="http://www.nhl.com/ice/player.htm?id=8475309" TargetMode="External"/><Relationship Id="rId75" Type="http://schemas.openxmlformats.org/officeDocument/2006/relationships/hyperlink" Target="javascript:void(0);" TargetMode="External"/><Relationship Id="rId83" Type="http://schemas.openxmlformats.org/officeDocument/2006/relationships/hyperlink" Target="javascript:void(0);" TargetMode="External"/><Relationship Id="rId88" Type="http://schemas.openxmlformats.org/officeDocument/2006/relationships/hyperlink" Target="http://www.nhl.com/ice/player.htm?id=8476827" TargetMode="External"/><Relationship Id="rId91" Type="http://schemas.openxmlformats.org/officeDocument/2006/relationships/hyperlink" Target="javascript:void(0);" TargetMode="External"/><Relationship Id="rId96" Type="http://schemas.openxmlformats.org/officeDocument/2006/relationships/hyperlink" Target="http://www.nhl.com/ice/player.htm?id=8476419" TargetMode="External"/><Relationship Id="rId111" Type="http://schemas.openxmlformats.org/officeDocument/2006/relationships/hyperlink" Target="http://www.nhl.com/ice/player.htm?id=8473562" TargetMode="External"/><Relationship Id="rId1" Type="http://schemas.openxmlformats.org/officeDocument/2006/relationships/hyperlink" Target="http://www.nhl.com/ice/player.htm?id=8476941" TargetMode="External"/><Relationship Id="rId6" Type="http://schemas.openxmlformats.org/officeDocument/2006/relationships/hyperlink" Target="javascript:void(0);" TargetMode="External"/><Relationship Id="rId15" Type="http://schemas.openxmlformats.org/officeDocument/2006/relationships/hyperlink" Target="http://www.nhl.com/ice/player.htm?id=8467881" TargetMode="External"/><Relationship Id="rId23" Type="http://schemas.openxmlformats.org/officeDocument/2006/relationships/hyperlink" Target="javascript:void(0);" TargetMode="External"/><Relationship Id="rId28" Type="http://schemas.openxmlformats.org/officeDocument/2006/relationships/hyperlink" Target="http://www.nhl.com/ice/player.htm?id=8476179" TargetMode="External"/><Relationship Id="rId36" Type="http://schemas.openxmlformats.org/officeDocument/2006/relationships/hyperlink" Target="http://www.nhl.com/ice/player.htm?id=8474061" TargetMode="External"/><Relationship Id="rId49" Type="http://schemas.openxmlformats.org/officeDocument/2006/relationships/hyperlink" Target="http://www.nhl.com/ice/player.htm?id=8470714" TargetMode="External"/><Relationship Id="rId57" Type="http://schemas.openxmlformats.org/officeDocument/2006/relationships/hyperlink" Target="javascript:void(0);" TargetMode="External"/><Relationship Id="rId106" Type="http://schemas.openxmlformats.org/officeDocument/2006/relationships/hyperlink" Target="http://www.nhl.com/ice/player.htm?id=8476166" TargetMode="External"/><Relationship Id="rId114" Type="http://schemas.openxmlformats.org/officeDocument/2006/relationships/table" Target="../tables/table15.xml"/><Relationship Id="rId10" Type="http://schemas.openxmlformats.org/officeDocument/2006/relationships/hyperlink" Target="javascript:void(0);" TargetMode="External"/><Relationship Id="rId31" Type="http://schemas.openxmlformats.org/officeDocument/2006/relationships/hyperlink" Target="javascript:void(0);" TargetMode="External"/><Relationship Id="rId44" Type="http://schemas.openxmlformats.org/officeDocument/2006/relationships/hyperlink" Target="http://www.nhl.com/ice/player.htm?id=8476887" TargetMode="External"/><Relationship Id="rId52" Type="http://schemas.openxmlformats.org/officeDocument/2006/relationships/hyperlink" Target="http://www.nhl.com/ice/player.htm?id=8471681" TargetMode="External"/><Relationship Id="rId60" Type="http://schemas.openxmlformats.org/officeDocument/2006/relationships/hyperlink" Target="http://www.nhl.com/ice/player.htm?id=8474604" TargetMode="External"/><Relationship Id="rId65" Type="http://schemas.openxmlformats.org/officeDocument/2006/relationships/hyperlink" Target="javascript:void(0);" TargetMode="External"/><Relationship Id="rId73" Type="http://schemas.openxmlformats.org/officeDocument/2006/relationships/hyperlink" Target="javascript:void(0);" TargetMode="External"/><Relationship Id="rId78" Type="http://schemas.openxmlformats.org/officeDocument/2006/relationships/hyperlink" Target="http://www.nhl.com/ice/player.htm?id=8470839" TargetMode="External"/><Relationship Id="rId81" Type="http://schemas.openxmlformats.org/officeDocument/2006/relationships/hyperlink" Target="javascript:void(0);" TargetMode="External"/><Relationship Id="rId86" Type="http://schemas.openxmlformats.org/officeDocument/2006/relationships/hyperlink" Target="http://www.nhl.com/ice/player.htm?id=8475275" TargetMode="External"/><Relationship Id="rId94" Type="http://schemas.openxmlformats.org/officeDocument/2006/relationships/hyperlink" Target="http://www.nhl.com/ice/player.htm?id=8475619" TargetMode="External"/><Relationship Id="rId99" Type="http://schemas.openxmlformats.org/officeDocument/2006/relationships/hyperlink" Target="javascript:void(0);" TargetMode="External"/><Relationship Id="rId101" Type="http://schemas.openxmlformats.org/officeDocument/2006/relationships/hyperlink" Target="javascript:void(0);" TargetMode="External"/><Relationship Id="rId4" Type="http://schemas.openxmlformats.org/officeDocument/2006/relationships/hyperlink" Target="javascript:void(0);" TargetMode="External"/><Relationship Id="rId9" Type="http://schemas.openxmlformats.org/officeDocument/2006/relationships/hyperlink" Target="http://www.nhl.com/ice/player.htm?id=8471385" TargetMode="External"/><Relationship Id="rId13" Type="http://schemas.openxmlformats.org/officeDocument/2006/relationships/hyperlink" Target="http://www.nhl.com/ice/player.htm?id=8473700" TargetMode="External"/><Relationship Id="rId18" Type="http://schemas.openxmlformats.org/officeDocument/2006/relationships/hyperlink" Target="javascript:void(0);" TargetMode="External"/><Relationship Id="rId39" Type="http://schemas.openxmlformats.org/officeDocument/2006/relationships/hyperlink" Target="javascript:void(0);" TargetMode="External"/><Relationship Id="rId109" Type="http://schemas.openxmlformats.org/officeDocument/2006/relationships/hyperlink" Target="javascript:void(0);" TargetMode="External"/><Relationship Id="rId34" Type="http://schemas.openxmlformats.org/officeDocument/2006/relationships/hyperlink" Target="http://www.nhl.com/ice/player.htm?id=8471371" TargetMode="External"/><Relationship Id="rId50" Type="http://schemas.openxmlformats.org/officeDocument/2006/relationships/hyperlink" Target="http://www.nhl.com/ice/player.htm?id=8475223" TargetMode="External"/><Relationship Id="rId55" Type="http://schemas.openxmlformats.org/officeDocument/2006/relationships/hyperlink" Target="javascript:void(0);" TargetMode="External"/><Relationship Id="rId76" Type="http://schemas.openxmlformats.org/officeDocument/2006/relationships/hyperlink" Target="http://www.nhl.com/ice/player.htm?id=8467931" TargetMode="External"/><Relationship Id="rId97" Type="http://schemas.openxmlformats.org/officeDocument/2006/relationships/hyperlink" Target="javascript:void(0);" TargetMode="External"/><Relationship Id="rId104" Type="http://schemas.openxmlformats.org/officeDocument/2006/relationships/hyperlink" Target="http://www.nhl.com/ice/player.htm?id=8476158" TargetMode="External"/><Relationship Id="rId7" Type="http://schemas.openxmlformats.org/officeDocument/2006/relationships/hyperlink" Target="http://www.nhl.com/ice/player.htm?id=8467917" TargetMode="External"/><Relationship Id="rId71" Type="http://schemas.openxmlformats.org/officeDocument/2006/relationships/hyperlink" Target="javascript:void(0);" TargetMode="External"/><Relationship Id="rId92" Type="http://schemas.openxmlformats.org/officeDocument/2006/relationships/hyperlink" Target="http://www.nhl.com/ice/player.htm?id=8469467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autoPageBreaks="0"/>
  </sheetPr>
  <dimension ref="A1:DE837"/>
  <sheetViews>
    <sheetView tabSelected="1" zoomScale="70" zoomScaleNormal="70" zoomScaleSheetLayoutView="85" workbookViewId="0">
      <pane xSplit="3" ySplit="1" topLeftCell="BV26" activePane="bottomRight" state="frozen"/>
      <selection activeCell="C1" sqref="C1"/>
      <selection pane="topRight" activeCell="D1" sqref="D1"/>
      <selection pane="bottomLeft" activeCell="C2" sqref="C2"/>
      <selection pane="bottomRight" activeCell="T144" sqref="T144"/>
    </sheetView>
  </sheetViews>
  <sheetFormatPr defaultColWidth="17.140625" defaultRowHeight="12.75" customHeight="1" outlineLevelRow="1"/>
  <cols>
    <col min="1" max="1" width="29.85546875" hidden="1" customWidth="1"/>
    <col min="2" max="2" width="0" hidden="1" customWidth="1"/>
    <col min="3" max="3" width="26.42578125" style="12" customWidth="1"/>
    <col min="4" max="6" width="16.42578125" style="12"/>
    <col min="7" max="7" width="17.140625" style="222"/>
    <col min="8" max="10" width="16.42578125" style="12"/>
    <col min="11" max="11" width="17.140625" style="222"/>
    <col min="12" max="14" width="0" style="12" hidden="1" customWidth="1"/>
    <col min="15" max="15" width="0" style="222" hidden="1" customWidth="1"/>
    <col min="16" max="18" width="0" style="12" hidden="1" customWidth="1"/>
    <col min="19" max="19" width="0" style="222" hidden="1" customWidth="1"/>
    <col min="20" max="22" width="16.42578125" style="12"/>
    <col min="23" max="23" width="17.140625" style="222"/>
    <col min="24" max="26" width="16.42578125" style="12"/>
    <col min="27" max="27" width="17.140625" style="222"/>
    <col min="28" max="30" width="0" style="12" hidden="1" customWidth="1"/>
    <col min="31" max="31" width="0" style="222" hidden="1" customWidth="1"/>
    <col min="32" max="34" width="0" style="12" hidden="1" customWidth="1"/>
    <col min="35" max="35" width="0" style="222" hidden="1" customWidth="1"/>
    <col min="36" max="38" width="16.42578125" style="12"/>
    <col min="39" max="39" width="17.140625" style="222"/>
    <col min="40" max="42" width="16.42578125" style="12"/>
    <col min="43" max="43" width="17.140625" style="222"/>
    <col min="44" max="46" width="0" style="12" hidden="1" customWidth="1"/>
    <col min="47" max="47" width="0" style="222" hidden="1" customWidth="1"/>
    <col min="48" max="50" width="0" style="12" hidden="1" customWidth="1"/>
    <col min="51" max="51" width="0" style="222" hidden="1" customWidth="1"/>
    <col min="52" max="54" width="16.42578125" style="12"/>
    <col min="55" max="55" width="17.140625" style="222"/>
    <col min="56" max="58" width="16.42578125" style="12"/>
    <col min="59" max="59" width="17.140625" style="222"/>
    <col min="60" max="62" width="0" style="12" hidden="1" customWidth="1"/>
    <col min="63" max="63" width="0" style="222" hidden="1" customWidth="1"/>
    <col min="64" max="66" width="0" style="12" hidden="1" customWidth="1"/>
    <col min="67" max="67" width="0" style="222" hidden="1" customWidth="1"/>
    <col min="68" max="70" width="16.42578125" style="12"/>
    <col min="71" max="71" width="17.140625" style="12"/>
    <col min="72" max="74" width="16.42578125" style="12"/>
    <col min="75" max="75" width="17.140625" style="12"/>
    <col min="76" max="76" width="17.140625" style="12" customWidth="1"/>
    <col min="77" max="77" width="16.42578125" style="454"/>
    <col min="78" max="78" width="17.140625" style="21" hidden="1" customWidth="1"/>
    <col min="79" max="79" width="20.5703125" style="12" hidden="1" customWidth="1"/>
    <col min="80" max="80" width="17.140625" style="12" hidden="1" customWidth="1"/>
    <col min="81" max="81" width="17.140625" style="26" hidden="1" customWidth="1"/>
    <col min="82" max="82" width="20.5703125" style="12" customWidth="1"/>
    <col min="83" max="83" width="17.140625" style="12"/>
    <col min="84" max="84" width="0" style="73" hidden="1" customWidth="1"/>
    <col min="85" max="85" width="17.140625" style="54" hidden="1" customWidth="1"/>
    <col min="86" max="86" width="20.5703125" style="54" hidden="1" customWidth="1"/>
    <col min="87" max="88" width="17.140625" style="54" hidden="1" customWidth="1"/>
    <col min="89" max="89" width="20.5703125" style="73" hidden="1" customWidth="1"/>
    <col min="90" max="90" width="0" style="12" hidden="1" customWidth="1"/>
    <col min="91" max="91" width="16.42578125" style="12"/>
    <col min="92" max="92" width="17.140625" style="122" hidden="1" customWidth="1"/>
    <col min="93" max="93" width="20.5703125" style="54" hidden="1" customWidth="1"/>
    <col min="94" max="95" width="17.140625" style="54" hidden="1" customWidth="1"/>
    <col min="96" max="96" width="20.5703125" style="12" customWidth="1"/>
    <col min="97" max="108" width="16.42578125" style="12"/>
    <col min="109" max="109" width="16.42578125"/>
  </cols>
  <sheetData>
    <row r="1" spans="1:109" ht="16.5" customHeight="1" thickBot="1">
      <c r="C1" s="427"/>
      <c r="D1" s="890" t="s">
        <v>7</v>
      </c>
      <c r="E1" s="585"/>
      <c r="F1" s="585"/>
      <c r="G1" s="586"/>
      <c r="H1" s="589" t="s">
        <v>8</v>
      </c>
      <c r="I1" s="590"/>
      <c r="J1" s="590"/>
      <c r="K1" s="1054"/>
      <c r="L1" s="534" t="s">
        <v>9</v>
      </c>
      <c r="M1" s="534"/>
      <c r="N1" s="534"/>
      <c r="O1" s="535"/>
      <c r="P1" s="531" t="s">
        <v>10</v>
      </c>
      <c r="Q1" s="532"/>
      <c r="R1" s="532"/>
      <c r="S1" s="533"/>
      <c r="T1" s="1053" t="s">
        <v>835</v>
      </c>
      <c r="U1" s="537"/>
      <c r="V1" s="537"/>
      <c r="W1" s="1069"/>
      <c r="X1" s="536" t="s">
        <v>11</v>
      </c>
      <c r="Y1" s="536"/>
      <c r="Z1" s="536"/>
      <c r="AA1" s="1085"/>
      <c r="AB1" s="534" t="s">
        <v>12</v>
      </c>
      <c r="AC1" s="534"/>
      <c r="AD1" s="534"/>
      <c r="AE1" s="535"/>
      <c r="AF1" s="531" t="s">
        <v>10</v>
      </c>
      <c r="AG1" s="532"/>
      <c r="AH1" s="532"/>
      <c r="AI1" s="533"/>
      <c r="AJ1" s="1053" t="s">
        <v>834</v>
      </c>
      <c r="AK1" s="537"/>
      <c r="AL1" s="537"/>
      <c r="AM1" s="1069"/>
      <c r="AN1" s="536" t="s">
        <v>13</v>
      </c>
      <c r="AO1" s="536"/>
      <c r="AP1" s="536"/>
      <c r="AQ1" s="1085"/>
      <c r="AR1" s="534" t="s">
        <v>14</v>
      </c>
      <c r="AS1" s="534"/>
      <c r="AT1" s="534"/>
      <c r="AU1" s="535"/>
      <c r="AV1" s="531" t="s">
        <v>10</v>
      </c>
      <c r="AW1" s="532"/>
      <c r="AX1" s="533"/>
      <c r="AY1" s="220"/>
      <c r="AZ1" s="1053" t="s">
        <v>833</v>
      </c>
      <c r="BA1" s="537"/>
      <c r="BB1" s="537"/>
      <c r="BC1" s="1069"/>
      <c r="BD1" s="536" t="s">
        <v>15</v>
      </c>
      <c r="BE1" s="536"/>
      <c r="BF1" s="536"/>
      <c r="BG1" s="1085"/>
      <c r="BH1" s="534" t="s">
        <v>16</v>
      </c>
      <c r="BI1" s="534"/>
      <c r="BJ1" s="534"/>
      <c r="BK1" s="535"/>
      <c r="BL1" s="531" t="s">
        <v>10</v>
      </c>
      <c r="BM1" s="532"/>
      <c r="BN1" s="532"/>
      <c r="BO1" s="533"/>
      <c r="BP1" s="1053" t="s">
        <v>832</v>
      </c>
      <c r="BQ1" s="537"/>
      <c r="BR1" s="537"/>
      <c r="BS1" s="1069"/>
      <c r="BT1" s="587" t="s">
        <v>17</v>
      </c>
      <c r="BU1" s="587"/>
      <c r="BV1" s="587"/>
      <c r="BW1" s="588"/>
      <c r="BX1" s="450"/>
      <c r="BY1" s="509"/>
      <c r="BZ1" s="139"/>
      <c r="CA1" s="919" t="s">
        <v>3</v>
      </c>
      <c r="CB1" s="538"/>
      <c r="CC1" s="22"/>
      <c r="CD1" s="931" t="s">
        <v>831</v>
      </c>
      <c r="CE1" s="538"/>
      <c r="CF1" s="50"/>
      <c r="CG1" s="55"/>
      <c r="CH1" s="546" t="s">
        <v>4</v>
      </c>
      <c r="CI1" s="547"/>
      <c r="CJ1" s="56"/>
      <c r="CK1" s="539" t="s">
        <v>4</v>
      </c>
      <c r="CL1" s="539"/>
      <c r="CM1" s="48"/>
      <c r="CN1" s="118"/>
      <c r="CO1" s="53"/>
      <c r="CP1" s="53"/>
      <c r="CQ1" s="53"/>
      <c r="CR1" s="540" t="s">
        <v>5</v>
      </c>
      <c r="CS1" s="541"/>
      <c r="CT1" s="13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</row>
    <row r="2" spans="1:109" ht="16.5" customHeight="1" thickBot="1">
      <c r="B2" s="393"/>
      <c r="C2" s="428" t="s">
        <v>6</v>
      </c>
      <c r="D2" s="811" t="s">
        <v>0</v>
      </c>
      <c r="E2" s="812" t="s">
        <v>1</v>
      </c>
      <c r="F2" s="813" t="s">
        <v>2</v>
      </c>
      <c r="G2" s="814" t="s">
        <v>166</v>
      </c>
      <c r="H2" s="1055" t="s">
        <v>0</v>
      </c>
      <c r="I2" s="815" t="s">
        <v>1</v>
      </c>
      <c r="J2" s="816" t="s">
        <v>2</v>
      </c>
      <c r="K2" s="1056" t="s">
        <v>166</v>
      </c>
      <c r="L2" s="794" t="s">
        <v>0</v>
      </c>
      <c r="M2" s="795" t="s">
        <v>1</v>
      </c>
      <c r="N2" s="796" t="s">
        <v>2</v>
      </c>
      <c r="O2" s="796" t="s">
        <v>166</v>
      </c>
      <c r="P2" s="821" t="s">
        <v>0</v>
      </c>
      <c r="Q2" s="822" t="s">
        <v>1</v>
      </c>
      <c r="R2" s="823" t="s">
        <v>2</v>
      </c>
      <c r="S2" s="823" t="s">
        <v>166</v>
      </c>
      <c r="T2" s="824" t="s">
        <v>0</v>
      </c>
      <c r="U2" s="825" t="s">
        <v>1</v>
      </c>
      <c r="V2" s="826" t="s">
        <v>2</v>
      </c>
      <c r="W2" s="1070" t="s">
        <v>166</v>
      </c>
      <c r="X2" s="791" t="s">
        <v>0</v>
      </c>
      <c r="Y2" s="792" t="s">
        <v>1</v>
      </c>
      <c r="Z2" s="793" t="s">
        <v>2</v>
      </c>
      <c r="AA2" s="1086" t="s">
        <v>166</v>
      </c>
      <c r="AB2" s="794" t="s">
        <v>0</v>
      </c>
      <c r="AC2" s="795" t="s">
        <v>1</v>
      </c>
      <c r="AD2" s="796" t="s">
        <v>2</v>
      </c>
      <c r="AE2" s="797" t="s">
        <v>166</v>
      </c>
      <c r="AF2" s="821" t="s">
        <v>0</v>
      </c>
      <c r="AG2" s="822" t="s">
        <v>1</v>
      </c>
      <c r="AH2" s="823" t="s">
        <v>2</v>
      </c>
      <c r="AI2" s="823" t="s">
        <v>166</v>
      </c>
      <c r="AJ2" s="824" t="s">
        <v>0</v>
      </c>
      <c r="AK2" s="825" t="s">
        <v>1</v>
      </c>
      <c r="AL2" s="826" t="s">
        <v>2</v>
      </c>
      <c r="AM2" s="1070" t="s">
        <v>166</v>
      </c>
      <c r="AN2" s="791" t="s">
        <v>0</v>
      </c>
      <c r="AO2" s="792" t="s">
        <v>1</v>
      </c>
      <c r="AP2" s="793" t="s">
        <v>2</v>
      </c>
      <c r="AQ2" s="1086" t="s">
        <v>166</v>
      </c>
      <c r="AR2" s="794" t="s">
        <v>0</v>
      </c>
      <c r="AS2" s="795" t="s">
        <v>1</v>
      </c>
      <c r="AT2" s="796" t="s">
        <v>2</v>
      </c>
      <c r="AU2" s="796" t="s">
        <v>166</v>
      </c>
      <c r="AV2" s="821" t="s">
        <v>0</v>
      </c>
      <c r="AW2" s="822" t="s">
        <v>1</v>
      </c>
      <c r="AX2" s="823" t="s">
        <v>2</v>
      </c>
      <c r="AY2" s="823" t="s">
        <v>166</v>
      </c>
      <c r="AZ2" s="824" t="s">
        <v>0</v>
      </c>
      <c r="BA2" s="825" t="s">
        <v>1</v>
      </c>
      <c r="BB2" s="826" t="s">
        <v>2</v>
      </c>
      <c r="BC2" s="1070" t="s">
        <v>166</v>
      </c>
      <c r="BD2" s="791" t="s">
        <v>0</v>
      </c>
      <c r="BE2" s="792" t="s">
        <v>1</v>
      </c>
      <c r="BF2" s="793" t="s">
        <v>2</v>
      </c>
      <c r="BG2" s="1086" t="s">
        <v>166</v>
      </c>
      <c r="BH2" s="794" t="s">
        <v>0</v>
      </c>
      <c r="BI2" s="795" t="s">
        <v>1</v>
      </c>
      <c r="BJ2" s="796" t="s">
        <v>2</v>
      </c>
      <c r="BK2" s="796" t="s">
        <v>166</v>
      </c>
      <c r="BL2" s="821" t="s">
        <v>0</v>
      </c>
      <c r="BM2" s="822" t="s">
        <v>1</v>
      </c>
      <c r="BN2" s="823" t="s">
        <v>2</v>
      </c>
      <c r="BO2" s="823" t="s">
        <v>166</v>
      </c>
      <c r="BP2" s="824" t="s">
        <v>0</v>
      </c>
      <c r="BQ2" s="825" t="s">
        <v>1</v>
      </c>
      <c r="BR2" s="855" t="s">
        <v>2</v>
      </c>
      <c r="BS2" s="1113" t="s">
        <v>166</v>
      </c>
      <c r="BT2" s="856" t="s">
        <v>0</v>
      </c>
      <c r="BU2" s="857" t="s">
        <v>1</v>
      </c>
      <c r="BV2" s="858" t="s">
        <v>2</v>
      </c>
      <c r="BW2" s="859" t="s">
        <v>166</v>
      </c>
      <c r="BX2" s="891" t="s">
        <v>164</v>
      </c>
      <c r="BY2" s="509"/>
      <c r="BZ2" s="1114" t="s">
        <v>162</v>
      </c>
      <c r="CA2" s="920" t="s">
        <v>6</v>
      </c>
      <c r="CB2" s="543"/>
      <c r="CC2" s="23" t="s">
        <v>163</v>
      </c>
      <c r="CD2" s="542" t="s">
        <v>6</v>
      </c>
      <c r="CE2" s="543"/>
      <c r="CF2" s="41"/>
      <c r="CG2" s="60" t="s">
        <v>162</v>
      </c>
      <c r="CH2" s="544" t="s">
        <v>6</v>
      </c>
      <c r="CI2" s="545"/>
      <c r="CJ2" s="75" t="s">
        <v>163</v>
      </c>
      <c r="CK2" s="544" t="s">
        <v>6</v>
      </c>
      <c r="CL2" s="545"/>
      <c r="CM2" s="46"/>
      <c r="CN2" s="119" t="s">
        <v>162</v>
      </c>
      <c r="CO2" s="544" t="s">
        <v>6</v>
      </c>
      <c r="CP2" s="545"/>
      <c r="CQ2" s="139" t="s">
        <v>163</v>
      </c>
      <c r="CR2" s="544" t="s">
        <v>6</v>
      </c>
      <c r="CS2" s="545"/>
      <c r="CT2" s="2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</row>
    <row r="3" spans="1:109" ht="16.5" customHeight="1" outlineLevel="1">
      <c r="A3" t="str">
        <f>C3</f>
        <v>Tyler Bozak</v>
      </c>
      <c r="B3" s="393" t="str">
        <f t="shared" ref="B3:B25" si="0">RIGHT(C3,LEN(C3)-FIND(" ",C3))</f>
        <v>Bozak</v>
      </c>
      <c r="C3" s="429" t="s">
        <v>170</v>
      </c>
      <c r="D3" s="416">
        <v>82</v>
      </c>
      <c r="E3" s="278">
        <v>73</v>
      </c>
      <c r="F3" s="280">
        <v>46</v>
      </c>
      <c r="G3" s="280">
        <f>VLOOKUP(A3,'Hard Stats 2013-2014'!$A$2:$L$691,4,0)</f>
        <v>58</v>
      </c>
      <c r="H3" s="282">
        <v>15</v>
      </c>
      <c r="I3" s="284">
        <v>18</v>
      </c>
      <c r="J3" s="286">
        <v>12</v>
      </c>
      <c r="K3" s="1057">
        <f>VLOOKUP(A3,'Hard Stats 2013-2014'!$A$2:$L$691,5,0)</f>
        <v>19</v>
      </c>
      <c r="L3" s="798">
        <f t="shared" ref="L3:L17" si="1">(H3/D3)*77</f>
        <v>14.085365853658537</v>
      </c>
      <c r="M3" s="788">
        <f>(I3/E3)*77</f>
        <v>18.986301369863014</v>
      </c>
      <c r="N3" s="789">
        <f>(J3/F3)*77</f>
        <v>20.086956521739129</v>
      </c>
      <c r="O3" s="790">
        <f>(K3/G3)*77</f>
        <v>25.22413793103448</v>
      </c>
      <c r="P3" s="596">
        <f>(L3/(L$146))*1000</f>
        <v>6.0245480248872942</v>
      </c>
      <c r="Q3" s="322">
        <f>(M3/(M$146))*1000</f>
        <v>7.602182208350313</v>
      </c>
      <c r="R3" s="322">
        <f>(N3/(N$146))*1000</f>
        <v>7.7710331108642405</v>
      </c>
      <c r="S3" s="642">
        <f>(O3/(O$146))*1000</f>
        <v>8.9070168335227589</v>
      </c>
      <c r="T3" s="629">
        <f>(P3-H$147)</f>
        <v>-2.1721732865881167</v>
      </c>
      <c r="U3" s="299">
        <f>(Q3-I$147)</f>
        <v>-0.14975577614581059</v>
      </c>
      <c r="V3" s="323">
        <f>(R3-J$147)</f>
        <v>0.3083465437000612</v>
      </c>
      <c r="W3" s="1071">
        <f>(S3-K$147)</f>
        <v>1.6077467605300582</v>
      </c>
      <c r="X3" s="660">
        <v>17</v>
      </c>
      <c r="Y3" s="284">
        <v>29</v>
      </c>
      <c r="Z3" s="286">
        <v>16</v>
      </c>
      <c r="AA3" s="1087">
        <f>VLOOKUP(A3,'Hard Stats 2013-2014'!$A$2:$L$691,6,0)</f>
        <v>30</v>
      </c>
      <c r="AB3" s="773">
        <f t="shared" ref="AB3:AB34" si="2">(X3/D3)*77</f>
        <v>15.963414634146341</v>
      </c>
      <c r="AC3" s="303">
        <f t="shared" ref="AC3:AC34" si="3">(Y3/E3)*77</f>
        <v>30.589041095890408</v>
      </c>
      <c r="AD3" s="324">
        <f t="shared" ref="AD3:AD34" si="4">(Z3/F3)*77</f>
        <v>26.782608695652172</v>
      </c>
      <c r="AE3" s="324">
        <f t="shared" ref="AE3:AE34" si="5">(AA3/G3)*77</f>
        <v>39.827586206896555</v>
      </c>
      <c r="AF3" s="325">
        <f t="shared" ref="AF3:AF34" si="6">(AB3/AB$146)*1000</f>
        <v>3.9270967343751386</v>
      </c>
      <c r="AG3" s="309">
        <f t="shared" ref="AG3:AG34" si="7">(AC3/AC$146)*1000</f>
        <v>7.3983723025410741</v>
      </c>
      <c r="AH3" s="326">
        <f t="shared" ref="AH3:AI34" si="8">(AD3/AD$146)*1000</f>
        <v>5.7988102689309944</v>
      </c>
      <c r="AI3" s="726">
        <f t="shared" ref="AI3:AI34" si="9">(AE3/AE$146)*1000</f>
        <v>8.5110946826945995</v>
      </c>
      <c r="AJ3" s="713">
        <f t="shared" ref="AJ3:AJ34" si="10">(AF3-H$147)</f>
        <v>-4.2696245771002719</v>
      </c>
      <c r="AK3" s="313">
        <f t="shared" ref="AK3:AK34" si="11">(AG3-I$147)</f>
        <v>-0.35356568195504945</v>
      </c>
      <c r="AL3" s="327">
        <f t="shared" ref="AL3:AL34" si="12">(AH3-J$147)</f>
        <v>-1.6638762982331849</v>
      </c>
      <c r="AM3" s="1093">
        <f t="shared" ref="AM3:AM34" si="13">(AI3-K$147)</f>
        <v>1.2118246097018988</v>
      </c>
      <c r="AN3" s="660">
        <v>11</v>
      </c>
      <c r="AO3" s="284">
        <v>12</v>
      </c>
      <c r="AP3" s="286">
        <v>9</v>
      </c>
      <c r="AQ3" s="1087">
        <f>VLOOKUP(A3,'Hard Stats 2013-2014'!$A$2:$L$691,8,0)</f>
        <v>8</v>
      </c>
      <c r="AR3" s="773">
        <f t="shared" ref="AR3:AR34" si="14">(AN3/D3)*77</f>
        <v>10.329268292682928</v>
      </c>
      <c r="AS3" s="303">
        <f t="shared" ref="AS3:AS34" si="15">(AO3/E3)*77</f>
        <v>12.657534246575342</v>
      </c>
      <c r="AT3" s="324">
        <f t="shared" ref="AT3:AT34" si="16">(AP3/F3)*77</f>
        <v>15.065217391304348</v>
      </c>
      <c r="AU3" s="324">
        <f t="shared" ref="AU3:AU34" si="17">(AQ3/G3)*77</f>
        <v>10.620689655172413</v>
      </c>
      <c r="AV3" s="682">
        <f t="shared" ref="AV3:AV34" si="18">((AR3/AR$146)*1000)</f>
        <v>5.0134556758907873</v>
      </c>
      <c r="AW3" s="309">
        <f t="shared" ref="AW3:AW34" si="19">((AS3/AS$146)*1000)</f>
        <v>6.3052727691602968</v>
      </c>
      <c r="AX3" s="326">
        <f t="shared" ref="AX3:AY34" si="20">((AT3/AT$146)*1000)</f>
        <v>6.397960833253804</v>
      </c>
      <c r="AY3" s="326">
        <f t="shared" ref="AY3:AY34" si="21">((AU3/AU$146)*1000)</f>
        <v>4.3451851976512756</v>
      </c>
      <c r="AZ3" s="713">
        <f t="shared" ref="AZ3:AZ34" si="22">(AV3-H$147)</f>
        <v>-3.1832656355846236</v>
      </c>
      <c r="BA3" s="313">
        <f t="shared" ref="BA3:BA34" si="23">(AW3-I$147)</f>
        <v>-1.4466652153358268</v>
      </c>
      <c r="BB3" s="327">
        <f t="shared" ref="BB3:BC34" si="24">(AX3-J$147)</f>
        <v>-1.0647257339103753</v>
      </c>
      <c r="BC3" s="1093">
        <f t="shared" ref="BC3:BC34" si="25">(AY3-K$147)</f>
        <v>-2.9540848753414251</v>
      </c>
      <c r="BD3" s="660">
        <v>120</v>
      </c>
      <c r="BE3" s="284">
        <v>109</v>
      </c>
      <c r="BF3" s="286">
        <v>61</v>
      </c>
      <c r="BG3" s="1087">
        <f>VLOOKUP(A3,'Hard Stats 2013-2014'!$A$2:$L$691,9,0)</f>
        <v>90</v>
      </c>
      <c r="BH3" s="773">
        <f t="shared" ref="BH3:BH34" si="26">(BD3/D3)*77</f>
        <v>112.6829268292683</v>
      </c>
      <c r="BI3" s="303">
        <f t="shared" ref="BI3:BI34" si="27">(BE3/E3)*77</f>
        <v>114.97260273972603</v>
      </c>
      <c r="BJ3" s="324">
        <f t="shared" ref="BJ3:BK34" si="28">(BF3/F3)*77</f>
        <v>102.10869565217391</v>
      </c>
      <c r="BK3" s="324">
        <f t="shared" ref="BK3:BK34" si="29">(BG3/G3)*77</f>
        <v>119.48275862068965</v>
      </c>
      <c r="BL3" s="682">
        <f t="shared" ref="BL3:BL33" si="30">(BH3/BH$146)*1000</f>
        <v>4.808357422557874</v>
      </c>
      <c r="BM3" s="309">
        <f t="shared" ref="BM3:BM34" si="31">(BI3/BI$146)*1000</f>
        <v>4.7771462437332257</v>
      </c>
      <c r="BN3" s="326">
        <f t="shared" ref="BN3:BN34" si="32">(BJ3/BJ$146)*1000</f>
        <v>4.0793941502583957</v>
      </c>
      <c r="BO3" s="326">
        <f t="shared" ref="BO3:BO34" si="33">(BK3/BK$146)*1000</f>
        <v>4.4839938245386213</v>
      </c>
      <c r="BP3" s="713">
        <f t="shared" ref="BP3:BP33" si="34">(BL3-H$147)</f>
        <v>-3.3883638889175369</v>
      </c>
      <c r="BQ3" s="313">
        <f t="shared" ref="BQ3:BQ34" si="35">(BM3-I$147)</f>
        <v>-2.9747917407628979</v>
      </c>
      <c r="BR3" s="327">
        <f t="shared" ref="BR3:BR34" si="36">(BN3-J$147)</f>
        <v>-3.3832924169057836</v>
      </c>
      <c r="BS3" s="1093">
        <f t="shared" ref="BS3:BS34" si="37">(BO3-K$147)</f>
        <v>-2.8152762484540794</v>
      </c>
      <c r="BT3" s="749">
        <f t="shared" ref="BT3:BT34" si="38">(((BP3+AZ3)+AJ3)+T3)</f>
        <v>-13.01342738819055</v>
      </c>
      <c r="BU3" s="317">
        <f t="shared" ref="BU3:BU34" si="39">(((BQ3+BA3)+AK3)+U3)</f>
        <v>-4.9247784141995847</v>
      </c>
      <c r="BV3" s="400">
        <f t="shared" ref="BV3:BV34" si="40">(((BR3+BB3)+AL3)+V3)</f>
        <v>-5.8035479053492827</v>
      </c>
      <c r="BW3" s="869">
        <f>(((BS3+BC3)+AM3)+W3)</f>
        <v>-2.9497897535635476</v>
      </c>
      <c r="BX3" s="892">
        <f t="shared" ref="BX3:BX34" si="41">((BW3*0.6)+(BV3*0.3)+(BU3*0.1))</f>
        <v>-4.0034160651628721</v>
      </c>
      <c r="BY3" s="509"/>
      <c r="BZ3" s="925">
        <f>RANK(CB3,CB$3:CB$17)</f>
        <v>13</v>
      </c>
      <c r="CA3" s="921" t="str">
        <f>C3</f>
        <v>Tyler Bozak</v>
      </c>
      <c r="CB3" s="913">
        <f>BW3</f>
        <v>-2.9497897535635476</v>
      </c>
      <c r="CC3" s="140">
        <v>1</v>
      </c>
      <c r="CD3" s="1040" t="str">
        <f>VLOOKUP(CC3,BZ$3:CB$17,2,FALSE)</f>
        <v>James Neal</v>
      </c>
      <c r="CE3" s="28">
        <f>VLOOKUP(CD3,CA$3:CC$17,2,FALSE)</f>
        <v>18.26733911768245</v>
      </c>
      <c r="CF3" s="42"/>
      <c r="CG3" s="44" t="e">
        <f>RANK(CI3,CI$3:CI$161)</f>
        <v>#REF!</v>
      </c>
      <c r="CH3" s="62" t="e">
        <f>#REF!</f>
        <v>#REF!</v>
      </c>
      <c r="CI3" s="63" t="e">
        <f>#REF!</f>
        <v>#REF!</v>
      </c>
      <c r="CJ3" s="140">
        <v>1</v>
      </c>
      <c r="CK3" s="15" t="e">
        <f t="shared" ref="CK3:CL5" si="42">VLOOKUP(CJ3,CG$3:CI$161,2,FALSE)</f>
        <v>#N/A</v>
      </c>
      <c r="CL3" s="33" t="e">
        <f t="shared" si="42"/>
        <v>#N/A</v>
      </c>
      <c r="CM3" s="115"/>
      <c r="CN3" s="120">
        <f>RANK(CP3,CP$3:CP$17)</f>
        <v>13</v>
      </c>
      <c r="CO3" s="15" t="str">
        <f>C3</f>
        <v>Tyler Bozak</v>
      </c>
      <c r="CP3" s="33">
        <f t="shared" ref="CP3:CP66" si="43">BX3</f>
        <v>-4.0034160651628721</v>
      </c>
      <c r="CQ3" s="140">
        <v>1</v>
      </c>
      <c r="CR3" s="15" t="str">
        <f>VLOOKUP(CQ3,CN$3:CP$17,2,FALSE)</f>
        <v>James Neal</v>
      </c>
      <c r="CS3" s="33">
        <f>VLOOKUP(CR3,CO$3:CQ$17,2,FALSE)</f>
        <v>17.783730695841452</v>
      </c>
      <c r="CT3" s="13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</row>
    <row r="4" spans="1:109" ht="16.5" customHeight="1" outlineLevel="1">
      <c r="A4" t="str">
        <f t="shared" ref="A4:A67" si="44">C4</f>
        <v>Jordan Eberle</v>
      </c>
      <c r="B4" s="393" t="str">
        <f t="shared" si="0"/>
        <v>Eberle</v>
      </c>
      <c r="C4" s="430" t="s">
        <v>21</v>
      </c>
      <c r="D4" s="417">
        <v>69</v>
      </c>
      <c r="E4" s="154">
        <v>78</v>
      </c>
      <c r="F4" s="224">
        <v>48</v>
      </c>
      <c r="G4" s="280">
        <f>VLOOKUP(A4,'Hard Stats 2013-2014'!$A$2:$L$691,4,0)</f>
        <v>80</v>
      </c>
      <c r="H4" s="155">
        <v>18</v>
      </c>
      <c r="I4" s="156">
        <v>34</v>
      </c>
      <c r="J4" s="231">
        <v>16</v>
      </c>
      <c r="K4" s="1057">
        <f>VLOOKUP(A4,'Hard Stats 2013-2014'!$A$2:$L$691,5,0)</f>
        <v>28</v>
      </c>
      <c r="L4" s="497">
        <f t="shared" si="1"/>
        <v>20.086956521739129</v>
      </c>
      <c r="M4" s="158">
        <f t="shared" ref="M4:M13" si="45">(I4/E4)*77</f>
        <v>33.564102564102562</v>
      </c>
      <c r="N4" s="238">
        <f t="shared" ref="N4:N13" si="46">(J4/F4)*77</f>
        <v>25.666666666666664</v>
      </c>
      <c r="O4" s="610">
        <f t="shared" ref="O4:O25" si="47">(K4/G4)*77</f>
        <v>26.95</v>
      </c>
      <c r="P4" s="597">
        <f>(L4/(L$146))*1000</f>
        <v>8.5915293572305753</v>
      </c>
      <c r="Q4" s="159">
        <f>(M4/(M$146))*1000</f>
        <v>13.439185356926977</v>
      </c>
      <c r="R4" s="247">
        <f>(N4/(N$146))*1000</f>
        <v>9.9296534194376402</v>
      </c>
      <c r="S4" s="643">
        <f>(O4/(O$146))*1000</f>
        <v>9.5164443010795807</v>
      </c>
      <c r="T4" s="630">
        <f>(P4-H$147)</f>
        <v>0.39480804575516437</v>
      </c>
      <c r="U4" s="20">
        <f>(Q4-I$147)</f>
        <v>5.6872473724308534</v>
      </c>
      <c r="V4" s="254">
        <f>(R4-J$147)</f>
        <v>2.4669668522734609</v>
      </c>
      <c r="W4" s="1072">
        <f>(S4-K$147)</f>
        <v>2.21717422808688</v>
      </c>
      <c r="X4" s="661">
        <v>25</v>
      </c>
      <c r="Y4" s="156">
        <v>42</v>
      </c>
      <c r="Z4" s="231">
        <v>21</v>
      </c>
      <c r="AA4" s="1087">
        <f>VLOOKUP(A4,'Hard Stats 2013-2014'!$A$2:$L$691,6,0)</f>
        <v>37</v>
      </c>
      <c r="AB4" s="774">
        <f t="shared" si="2"/>
        <v>27.89855072463768</v>
      </c>
      <c r="AC4" s="160">
        <f t="shared" si="3"/>
        <v>41.46153846153846</v>
      </c>
      <c r="AD4" s="262">
        <f t="shared" si="4"/>
        <v>33.6875</v>
      </c>
      <c r="AE4" s="262">
        <f t="shared" si="5"/>
        <v>35.612500000000004</v>
      </c>
      <c r="AF4" s="161">
        <f t="shared" si="6"/>
        <v>6.8632125366317434</v>
      </c>
      <c r="AG4" s="153">
        <f t="shared" si="7"/>
        <v>10.028032484346125</v>
      </c>
      <c r="AH4" s="214">
        <f t="shared" si="8"/>
        <v>7.2938160413897668</v>
      </c>
      <c r="AI4" s="727">
        <f t="shared" si="9"/>
        <v>7.6103371621094205</v>
      </c>
      <c r="AJ4" s="714">
        <f t="shared" si="10"/>
        <v>-1.3335087748436676</v>
      </c>
      <c r="AK4" s="162">
        <f t="shared" si="11"/>
        <v>2.2760944998500019</v>
      </c>
      <c r="AL4" s="208">
        <f t="shared" si="12"/>
        <v>-0.16887052577441253</v>
      </c>
      <c r="AM4" s="1094">
        <f t="shared" si="13"/>
        <v>0.31106708911671976</v>
      </c>
      <c r="AN4" s="661">
        <v>11</v>
      </c>
      <c r="AO4" s="156">
        <v>20</v>
      </c>
      <c r="AP4" s="231">
        <v>9</v>
      </c>
      <c r="AQ4" s="1091">
        <f>VLOOKUP(A4,'Hard Stats 2013-2014'!$A$2:$L$691,8,0)</f>
        <v>20</v>
      </c>
      <c r="AR4" s="774">
        <f t="shared" si="14"/>
        <v>12.275362318840578</v>
      </c>
      <c r="AS4" s="160">
        <f t="shared" si="15"/>
        <v>19.743589743589741</v>
      </c>
      <c r="AT4" s="262">
        <f t="shared" si="16"/>
        <v>14.4375</v>
      </c>
      <c r="AU4" s="262">
        <f t="shared" si="17"/>
        <v>19.25</v>
      </c>
      <c r="AV4" s="683">
        <f t="shared" si="18"/>
        <v>5.958019788739775</v>
      </c>
      <c r="AW4" s="153">
        <f t="shared" si="19"/>
        <v>9.8351476954850785</v>
      </c>
      <c r="AX4" s="214">
        <f t="shared" si="20"/>
        <v>6.1313791318682282</v>
      </c>
      <c r="AY4" s="214">
        <f t="shared" si="21"/>
        <v>7.8756481707429362</v>
      </c>
      <c r="AZ4" s="714">
        <f t="shared" si="22"/>
        <v>-2.2387015227356359</v>
      </c>
      <c r="BA4" s="162">
        <f t="shared" si="23"/>
        <v>2.0832097109889549</v>
      </c>
      <c r="BB4" s="208">
        <f t="shared" si="24"/>
        <v>-1.3313074352959511</v>
      </c>
      <c r="BC4" s="1094">
        <f t="shared" si="25"/>
        <v>0.57637809775023552</v>
      </c>
      <c r="BD4" s="661">
        <v>158</v>
      </c>
      <c r="BE4" s="156">
        <v>180</v>
      </c>
      <c r="BF4" s="231">
        <v>133</v>
      </c>
      <c r="BG4" s="1091">
        <f>VLOOKUP(A4,'Hard Stats 2013-2014'!$A$2:$L$691,9,0)</f>
        <v>200</v>
      </c>
      <c r="BH4" s="774">
        <f t="shared" si="26"/>
        <v>176.31884057971016</v>
      </c>
      <c r="BI4" s="160">
        <f t="shared" si="27"/>
        <v>177.69230769230768</v>
      </c>
      <c r="BJ4" s="262">
        <f t="shared" si="28"/>
        <v>213.35416666666669</v>
      </c>
      <c r="BK4" s="262">
        <f t="shared" si="29"/>
        <v>192.5</v>
      </c>
      <c r="BL4" s="683">
        <f t="shared" si="30"/>
        <v>7.5238017834130222</v>
      </c>
      <c r="BM4" s="153">
        <f t="shared" si="31"/>
        <v>7.3831688594042095</v>
      </c>
      <c r="BN4" s="214">
        <f t="shared" si="32"/>
        <v>8.5238160557653249</v>
      </c>
      <c r="BO4" s="214">
        <f t="shared" si="33"/>
        <v>7.2242122728677787</v>
      </c>
      <c r="BP4" s="714">
        <f t="shared" si="34"/>
        <v>-0.67291952806238875</v>
      </c>
      <c r="BQ4" s="162">
        <f t="shared" si="35"/>
        <v>-0.36876912509191406</v>
      </c>
      <c r="BR4" s="208">
        <f t="shared" si="36"/>
        <v>1.0611294886011455</v>
      </c>
      <c r="BS4" s="1094">
        <f t="shared" si="37"/>
        <v>-7.5057800124922025E-2</v>
      </c>
      <c r="BT4" s="750">
        <f t="shared" si="38"/>
        <v>-3.8503217798865279</v>
      </c>
      <c r="BU4" s="163">
        <f t="shared" si="39"/>
        <v>9.6777824581778962</v>
      </c>
      <c r="BV4" s="202">
        <f t="shared" si="40"/>
        <v>2.0279183798042428</v>
      </c>
      <c r="BW4" s="870">
        <f>(((BS4+BC4)+AM4)+W4)</f>
        <v>3.0295616148289133</v>
      </c>
      <c r="BX4" s="893">
        <f t="shared" si="41"/>
        <v>3.3938907286564106</v>
      </c>
      <c r="BY4" s="509"/>
      <c r="BZ4" s="925">
        <f t="shared" ref="BZ4:BZ17" si="48">RANK(CB4,CB$3:CB$17)</f>
        <v>7</v>
      </c>
      <c r="CA4" s="132" t="str">
        <f t="shared" ref="CA4:CA25" si="49">C4</f>
        <v>Jordan Eberle</v>
      </c>
      <c r="CB4" s="914">
        <f t="shared" ref="CB4:CB67" si="50">BW4</f>
        <v>3.0295616148289133</v>
      </c>
      <c r="CC4" s="141">
        <f>CC3+1</f>
        <v>2</v>
      </c>
      <c r="CD4" s="1041" t="str">
        <f t="shared" ref="CD4:CD17" si="51">VLOOKUP(CC4,BZ$3:CB$17,2,FALSE)</f>
        <v>Ryan Getzlaf</v>
      </c>
      <c r="CE4" s="29">
        <f t="shared" ref="CE4:CE17" si="52">VLOOKUP(CD4,CA$3:CC$17,2,FALSE)</f>
        <v>10.782247900511594</v>
      </c>
      <c r="CF4" s="42"/>
      <c r="CG4" s="44" t="e">
        <f>RANK(CI4,CI$3:CI$161)</f>
        <v>#REF!</v>
      </c>
      <c r="CH4" s="27" t="e">
        <f>#REF!</f>
        <v>#REF!</v>
      </c>
      <c r="CI4" s="64" t="e">
        <f>#REF!</f>
        <v>#REF!</v>
      </c>
      <c r="CJ4" s="141">
        <f>CJ3+1</f>
        <v>2</v>
      </c>
      <c r="CK4" s="32" t="e">
        <f t="shared" si="42"/>
        <v>#N/A</v>
      </c>
      <c r="CL4" s="34" t="e">
        <f t="shared" si="42"/>
        <v>#N/A</v>
      </c>
      <c r="CM4" s="45"/>
      <c r="CN4" s="120">
        <f t="shared" ref="CN4:CN17" si="53">RANK(CP4,CP$3:CP$17)</f>
        <v>6</v>
      </c>
      <c r="CO4" s="32" t="str">
        <f t="shared" ref="CO4:CO67" si="54">C4</f>
        <v>Jordan Eberle</v>
      </c>
      <c r="CP4" s="34">
        <f t="shared" si="43"/>
        <v>3.3938907286564106</v>
      </c>
      <c r="CQ4" s="141">
        <f>CQ3+1</f>
        <v>2</v>
      </c>
      <c r="CR4" s="32" t="str">
        <f t="shared" ref="CR4:CS4" si="55">VLOOKUP(CQ4,CN$3:CP$17,2,FALSE)</f>
        <v>Phil Kessel</v>
      </c>
      <c r="CS4" s="34">
        <f t="shared" si="55"/>
        <v>13.108642385450988</v>
      </c>
      <c r="CT4" s="13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</row>
    <row r="5" spans="1:109" ht="16.5" customHeight="1" outlineLevel="1" thickBot="1">
      <c r="A5" t="str">
        <f t="shared" si="44"/>
        <v>Patrik Elias</v>
      </c>
      <c r="B5" s="393" t="str">
        <f t="shared" si="0"/>
        <v>Elias</v>
      </c>
      <c r="C5" s="431" t="s">
        <v>79</v>
      </c>
      <c r="D5" s="417">
        <v>81</v>
      </c>
      <c r="E5" s="154">
        <v>81</v>
      </c>
      <c r="F5" s="224">
        <v>48</v>
      </c>
      <c r="G5" s="280">
        <f>VLOOKUP(A5,'Hard Stats 2013-2014'!$A$2:$L$691,4,0)</f>
        <v>65</v>
      </c>
      <c r="H5" s="155">
        <v>21</v>
      </c>
      <c r="I5" s="156">
        <v>26</v>
      </c>
      <c r="J5" s="231">
        <v>14</v>
      </c>
      <c r="K5" s="1058">
        <f>VLOOKUP(A5,'Hard Stats 2013-2014'!$A$2:$L$691,5,0)</f>
        <v>18</v>
      </c>
      <c r="L5" s="497">
        <f t="shared" si="1"/>
        <v>19.962962962962962</v>
      </c>
      <c r="M5" s="158">
        <f t="shared" si="45"/>
        <v>24.716049382716047</v>
      </c>
      <c r="N5" s="238">
        <f t="shared" si="46"/>
        <v>22.458333333333336</v>
      </c>
      <c r="O5" s="610">
        <f t="shared" si="47"/>
        <v>21.323076923076925</v>
      </c>
      <c r="P5" s="597">
        <f>(L5/(L$146))*1000</f>
        <v>8.5384952253958186</v>
      </c>
      <c r="Q5" s="159">
        <f>(M5/(M$146))*1000</f>
        <v>9.8963935743819569</v>
      </c>
      <c r="R5" s="247">
        <f>(N5/(N$146))*1000</f>
        <v>8.6884467420079368</v>
      </c>
      <c r="S5" s="643">
        <f>(O5/(O$146))*1000</f>
        <v>7.5294943920629649</v>
      </c>
      <c r="T5" s="630">
        <f>(P5-H$147)</f>
        <v>0.34177391392040768</v>
      </c>
      <c r="U5" s="20">
        <f>(Q5-I$147)</f>
        <v>2.1444555898858333</v>
      </c>
      <c r="V5" s="254">
        <f>(R5-J$147)</f>
        <v>1.2257601748437574</v>
      </c>
      <c r="W5" s="1072">
        <f>(S5-K$147)</f>
        <v>0.23022431907026419</v>
      </c>
      <c r="X5" s="661">
        <v>41</v>
      </c>
      <c r="Y5" s="156">
        <v>52</v>
      </c>
      <c r="Z5" s="231">
        <v>22</v>
      </c>
      <c r="AA5" s="1087">
        <f>VLOOKUP(A5,'Hard Stats 2013-2014'!$A$2:$L$691,6,0)</f>
        <v>35</v>
      </c>
      <c r="AB5" s="774">
        <f t="shared" si="2"/>
        <v>38.97530864197531</v>
      </c>
      <c r="AC5" s="160">
        <f t="shared" si="3"/>
        <v>49.432098765432094</v>
      </c>
      <c r="AD5" s="262">
        <f t="shared" si="4"/>
        <v>35.291666666666664</v>
      </c>
      <c r="AE5" s="262">
        <f t="shared" si="5"/>
        <v>41.46153846153846</v>
      </c>
      <c r="AF5" s="161">
        <f t="shared" si="6"/>
        <v>9.588162106731458</v>
      </c>
      <c r="AG5" s="153">
        <f t="shared" si="7"/>
        <v>11.955820034246878</v>
      </c>
      <c r="AH5" s="214">
        <f t="shared" si="8"/>
        <v>7.6411406147892791</v>
      </c>
      <c r="AI5" s="727">
        <f t="shared" si="9"/>
        <v>8.8602677978820683</v>
      </c>
      <c r="AJ5" s="714">
        <f t="shared" si="10"/>
        <v>1.391440795256047</v>
      </c>
      <c r="AK5" s="162">
        <f t="shared" si="11"/>
        <v>4.2038820497507547</v>
      </c>
      <c r="AL5" s="208">
        <f t="shared" si="12"/>
        <v>0.17845404762509975</v>
      </c>
      <c r="AM5" s="1094">
        <f t="shared" si="13"/>
        <v>1.5609977248893676</v>
      </c>
      <c r="AN5" s="661">
        <v>20</v>
      </c>
      <c r="AO5" s="156">
        <v>29</v>
      </c>
      <c r="AP5" s="231">
        <v>14</v>
      </c>
      <c r="AQ5" s="1091">
        <f>VLOOKUP(A5,'Hard Stats 2013-2014'!$A$2:$L$691,8,0)</f>
        <v>17</v>
      </c>
      <c r="AR5" s="774">
        <f t="shared" si="14"/>
        <v>19.012345679012345</v>
      </c>
      <c r="AS5" s="160">
        <f t="shared" si="15"/>
        <v>27.567901234567898</v>
      </c>
      <c r="AT5" s="262">
        <f t="shared" si="16"/>
        <v>22.458333333333336</v>
      </c>
      <c r="AU5" s="262">
        <f t="shared" si="17"/>
        <v>20.138461538461538</v>
      </c>
      <c r="AV5" s="683">
        <f t="shared" si="18"/>
        <v>9.2279094371053763</v>
      </c>
      <c r="AW5" s="153">
        <f t="shared" si="19"/>
        <v>13.73278030073287</v>
      </c>
      <c r="AX5" s="214">
        <f t="shared" si="20"/>
        <v>9.5377008717950229</v>
      </c>
      <c r="AY5" s="214">
        <f t="shared" si="21"/>
        <v>8.2391396247772253</v>
      </c>
      <c r="AZ5" s="714">
        <f t="shared" si="22"/>
        <v>1.0311881256299653</v>
      </c>
      <c r="BA5" s="162">
        <f t="shared" si="23"/>
        <v>5.9808423162367461</v>
      </c>
      <c r="BB5" s="208">
        <f t="shared" si="24"/>
        <v>2.0750143046308436</v>
      </c>
      <c r="BC5" s="1094">
        <f t="shared" si="25"/>
        <v>0.93986955178452458</v>
      </c>
      <c r="BD5" s="661">
        <v>204</v>
      </c>
      <c r="BE5" s="156">
        <v>164</v>
      </c>
      <c r="BF5" s="231">
        <v>118</v>
      </c>
      <c r="BG5" s="1091">
        <f>VLOOKUP(A5,'Hard Stats 2013-2014'!$A$2:$L$691,9,0)</f>
        <v>116</v>
      </c>
      <c r="BH5" s="774">
        <f t="shared" si="26"/>
        <v>193.92592592592592</v>
      </c>
      <c r="BI5" s="160">
        <f t="shared" si="27"/>
        <v>155.90123456790124</v>
      </c>
      <c r="BJ5" s="262">
        <f t="shared" si="28"/>
        <v>189.29166666666669</v>
      </c>
      <c r="BK5" s="262">
        <f t="shared" si="29"/>
        <v>137.41538461538462</v>
      </c>
      <c r="BL5" s="683">
        <f t="shared" si="30"/>
        <v>8.2751237617847853</v>
      </c>
      <c r="BM5" s="153">
        <f t="shared" si="31"/>
        <v>6.4777432132715127</v>
      </c>
      <c r="BN5" s="214">
        <f t="shared" si="32"/>
        <v>7.562483417897055</v>
      </c>
      <c r="BO5" s="214">
        <f t="shared" si="33"/>
        <v>5.1569761455548457</v>
      </c>
      <c r="BP5" s="714">
        <f t="shared" si="34"/>
        <v>7.8402450309374316E-2</v>
      </c>
      <c r="BQ5" s="162">
        <f t="shared" si="35"/>
        <v>-1.2741947712246109</v>
      </c>
      <c r="BR5" s="208">
        <f t="shared" si="36"/>
        <v>9.9796850732875697E-2</v>
      </c>
      <c r="BS5" s="1094">
        <f t="shared" si="37"/>
        <v>-2.142293927437855</v>
      </c>
      <c r="BT5" s="750">
        <f t="shared" si="38"/>
        <v>2.8428052851157943</v>
      </c>
      <c r="BU5" s="163">
        <f t="shared" si="39"/>
        <v>11.054985184648723</v>
      </c>
      <c r="BV5" s="203">
        <f t="shared" si="40"/>
        <v>3.5790253778325765</v>
      </c>
      <c r="BW5" s="870">
        <f>(((BS5+BC5)+AM5)+W5)</f>
        <v>0.58879766830630142</v>
      </c>
      <c r="BX5" s="893">
        <f t="shared" si="41"/>
        <v>2.5324847327984266</v>
      </c>
      <c r="BY5" s="509"/>
      <c r="BZ5" s="925">
        <f t="shared" si="48"/>
        <v>9</v>
      </c>
      <c r="CA5" s="132" t="str">
        <f t="shared" si="49"/>
        <v>Patrik Elias</v>
      </c>
      <c r="CB5" s="914">
        <f t="shared" si="50"/>
        <v>0.58879766830630142</v>
      </c>
      <c r="CC5" s="141">
        <f>CC4+1</f>
        <v>3</v>
      </c>
      <c r="CD5" s="1041" t="str">
        <f t="shared" si="51"/>
        <v>Phil Kessel</v>
      </c>
      <c r="CE5" s="29">
        <f t="shared" si="52"/>
        <v>10.132011586879536</v>
      </c>
      <c r="CF5" s="42"/>
      <c r="CG5" s="44" t="e">
        <f>RANK(CI5,CI$3:CI$161)</f>
        <v>#REF!</v>
      </c>
      <c r="CH5" s="27" t="e">
        <f>#REF!</f>
        <v>#REF!</v>
      </c>
      <c r="CI5" s="64" t="e">
        <f>#REF!</f>
        <v>#REF!</v>
      </c>
      <c r="CJ5" s="141">
        <f>CJ4+1</f>
        <v>3</v>
      </c>
      <c r="CK5" s="32" t="e">
        <f t="shared" si="42"/>
        <v>#N/A</v>
      </c>
      <c r="CL5" s="34" t="e">
        <f t="shared" si="42"/>
        <v>#N/A</v>
      </c>
      <c r="CM5" s="45"/>
      <c r="CN5" s="120">
        <f t="shared" si="53"/>
        <v>8</v>
      </c>
      <c r="CO5" s="32" t="str">
        <f t="shared" si="54"/>
        <v>Patrik Elias</v>
      </c>
      <c r="CP5" s="34">
        <f t="shared" si="43"/>
        <v>2.5324847327984266</v>
      </c>
      <c r="CQ5" s="141">
        <f>CQ4+1</f>
        <v>3</v>
      </c>
      <c r="CR5" s="32" t="str">
        <f t="shared" ref="CR5:CS5" si="56">VLOOKUP(CQ5,CN$3:CP$17,2,FALSE)</f>
        <v>Ryan Getzlaf</v>
      </c>
      <c r="CS5" s="399">
        <f t="shared" si="56"/>
        <v>10.001589107964264</v>
      </c>
      <c r="CT5" s="13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</row>
    <row r="6" spans="1:109" ht="16.5" customHeight="1" outlineLevel="1">
      <c r="A6" t="str">
        <f t="shared" si="44"/>
        <v>Ryan Getzlaf</v>
      </c>
      <c r="B6" s="393" t="str">
        <f t="shared" si="0"/>
        <v>Getzlaf</v>
      </c>
      <c r="C6" s="431" t="s">
        <v>51</v>
      </c>
      <c r="D6" s="416">
        <v>67</v>
      </c>
      <c r="E6" s="278">
        <v>82</v>
      </c>
      <c r="F6" s="280">
        <v>44</v>
      </c>
      <c r="G6" s="280">
        <f>VLOOKUP(A6,'Hard Stats 2013-2014'!$A$2:$L$691,4,0)</f>
        <v>77</v>
      </c>
      <c r="H6" s="282">
        <v>19</v>
      </c>
      <c r="I6" s="284">
        <v>11</v>
      </c>
      <c r="J6" s="286">
        <v>15</v>
      </c>
      <c r="K6" s="1057">
        <f>VLOOKUP(A6,'Hard Stats 2013-2014'!$A$2:$L$691,5,0)</f>
        <v>31</v>
      </c>
      <c r="L6" s="799">
        <f t="shared" si="1"/>
        <v>21.835820895522389</v>
      </c>
      <c r="M6" s="289">
        <f t="shared" si="45"/>
        <v>10.329268292682928</v>
      </c>
      <c r="N6" s="291">
        <f t="shared" si="46"/>
        <v>26.249999999999996</v>
      </c>
      <c r="O6" s="611">
        <f t="shared" si="47"/>
        <v>31</v>
      </c>
      <c r="P6" s="598">
        <f>(L6/(L$146))*1000</f>
        <v>9.3395480823625903</v>
      </c>
      <c r="Q6" s="295">
        <f>(M6/(M$146))*1000</f>
        <v>4.1358755510198524</v>
      </c>
      <c r="R6" s="297">
        <f>(N6/(N$146))*1000</f>
        <v>10.155327360788496</v>
      </c>
      <c r="S6" s="644">
        <f>(O6/(O$146))*1000</f>
        <v>10.946559307364266</v>
      </c>
      <c r="T6" s="631">
        <f>(P6-H$147)</f>
        <v>1.1428267708871793</v>
      </c>
      <c r="U6" s="299">
        <f>(Q6-I$147)</f>
        <v>-3.6160624334762712</v>
      </c>
      <c r="V6" s="301">
        <f>(R6-J$147)</f>
        <v>2.6926407936243164</v>
      </c>
      <c r="W6" s="1073">
        <f>(S6-K$147)</f>
        <v>3.6472892343715655</v>
      </c>
      <c r="X6" s="662">
        <v>57</v>
      </c>
      <c r="Y6" s="284">
        <v>46</v>
      </c>
      <c r="Z6" s="286">
        <v>34</v>
      </c>
      <c r="AA6" s="1087">
        <f>VLOOKUP(A6,'Hard Stats 2013-2014'!$A$2:$L$691,6,0)</f>
        <v>56</v>
      </c>
      <c r="AB6" s="773">
        <f t="shared" si="2"/>
        <v>65.507462686567166</v>
      </c>
      <c r="AC6" s="303">
        <f t="shared" si="3"/>
        <v>43.195121951219519</v>
      </c>
      <c r="AD6" s="305">
        <f t="shared" si="4"/>
        <v>59.5</v>
      </c>
      <c r="AE6" s="305">
        <f t="shared" si="5"/>
        <v>56</v>
      </c>
      <c r="AF6" s="307">
        <f t="shared" si="6"/>
        <v>16.115232780043371</v>
      </c>
      <c r="AG6" s="309">
        <f t="shared" si="7"/>
        <v>10.447323041182898</v>
      </c>
      <c r="AH6" s="311">
        <f t="shared" si="8"/>
        <v>12.882584177000108</v>
      </c>
      <c r="AI6" s="728">
        <f t="shared" si="9"/>
        <v>11.967114947788769</v>
      </c>
      <c r="AJ6" s="715">
        <f t="shared" si="10"/>
        <v>7.9185114685679601</v>
      </c>
      <c r="AK6" s="313">
        <f t="shared" si="11"/>
        <v>2.6953850566867743</v>
      </c>
      <c r="AL6" s="315">
        <f t="shared" si="12"/>
        <v>5.4198976098359291</v>
      </c>
      <c r="AM6" s="1095">
        <f t="shared" si="13"/>
        <v>4.6678448747960681</v>
      </c>
      <c r="AN6" s="662">
        <v>27</v>
      </c>
      <c r="AO6" s="284">
        <v>23</v>
      </c>
      <c r="AP6" s="286">
        <v>15</v>
      </c>
      <c r="AQ6" s="1087">
        <f>VLOOKUP(A6,'Hard Stats 2013-2014'!$A$2:$L$691,8,0)</f>
        <v>23</v>
      </c>
      <c r="AR6" s="773">
        <f t="shared" si="14"/>
        <v>31.029850746268657</v>
      </c>
      <c r="AS6" s="303">
        <f t="shared" si="15"/>
        <v>21.59756097560976</v>
      </c>
      <c r="AT6" s="305">
        <f t="shared" si="16"/>
        <v>26.249999999999996</v>
      </c>
      <c r="AU6" s="305">
        <f t="shared" si="17"/>
        <v>23</v>
      </c>
      <c r="AV6" s="684">
        <f t="shared" si="18"/>
        <v>15.060774581305566</v>
      </c>
      <c r="AW6" s="309">
        <f t="shared" si="19"/>
        <v>10.758692052256242</v>
      </c>
      <c r="AX6" s="311">
        <f t="shared" si="20"/>
        <v>11.147962057942232</v>
      </c>
      <c r="AY6" s="311">
        <f t="shared" si="21"/>
        <v>9.4098653468616895</v>
      </c>
      <c r="AZ6" s="715">
        <f t="shared" si="22"/>
        <v>6.8640532698301548</v>
      </c>
      <c r="BA6" s="313">
        <f t="shared" si="23"/>
        <v>3.0067540677601183</v>
      </c>
      <c r="BB6" s="315">
        <f t="shared" si="24"/>
        <v>3.6852754907780527</v>
      </c>
      <c r="BC6" s="1095">
        <f t="shared" si="25"/>
        <v>2.1105952738689888</v>
      </c>
      <c r="BD6" s="662">
        <v>117</v>
      </c>
      <c r="BE6" s="284">
        <v>185</v>
      </c>
      <c r="BF6" s="286">
        <v>99</v>
      </c>
      <c r="BG6" s="1087">
        <f>VLOOKUP(A6,'Hard Stats 2013-2014'!$A$2:$L$691,9,0)</f>
        <v>204</v>
      </c>
      <c r="BH6" s="773">
        <f t="shared" si="26"/>
        <v>134.46268656716418</v>
      </c>
      <c r="BI6" s="303">
        <f t="shared" si="27"/>
        <v>173.71951219512192</v>
      </c>
      <c r="BJ6" s="305">
        <f t="shared" si="28"/>
        <v>173.25</v>
      </c>
      <c r="BK6" s="305">
        <f t="shared" si="29"/>
        <v>204</v>
      </c>
      <c r="BL6" s="684">
        <f t="shared" si="30"/>
        <v>5.7377339691567473</v>
      </c>
      <c r="BM6" s="309">
        <f t="shared" si="31"/>
        <v>7.2180980109215938</v>
      </c>
      <c r="BN6" s="311">
        <f t="shared" si="32"/>
        <v>6.9215949926515403</v>
      </c>
      <c r="BO6" s="311">
        <f t="shared" si="33"/>
        <v>7.6557885904676723</v>
      </c>
      <c r="BP6" s="715">
        <f t="shared" si="34"/>
        <v>-2.4589873423186637</v>
      </c>
      <c r="BQ6" s="313">
        <f t="shared" si="35"/>
        <v>-0.53383997357452984</v>
      </c>
      <c r="BR6" s="315">
        <f t="shared" si="36"/>
        <v>-0.54109157451263901</v>
      </c>
      <c r="BS6" s="1095">
        <f t="shared" si="37"/>
        <v>0.35651851747497165</v>
      </c>
      <c r="BT6" s="751">
        <f t="shared" si="38"/>
        <v>13.46640416696663</v>
      </c>
      <c r="BU6" s="317">
        <f t="shared" si="39"/>
        <v>1.5522367173960916</v>
      </c>
      <c r="BV6" s="202">
        <f t="shared" si="40"/>
        <v>11.256722319725661</v>
      </c>
      <c r="BW6" s="869">
        <f>(((BS6+BC6)+AM6)+W6)</f>
        <v>10.782247900511594</v>
      </c>
      <c r="BX6" s="894">
        <f t="shared" si="41"/>
        <v>10.001589107964264</v>
      </c>
      <c r="BY6" s="509"/>
      <c r="BZ6" s="925">
        <f t="shared" si="48"/>
        <v>2</v>
      </c>
      <c r="CA6" s="132" t="str">
        <f t="shared" si="49"/>
        <v>Ryan Getzlaf</v>
      </c>
      <c r="CB6" s="401">
        <f t="shared" si="50"/>
        <v>10.782247900511594</v>
      </c>
      <c r="CC6" s="141">
        <f t="shared" ref="CC6:CC17" si="57">CC5+1</f>
        <v>4</v>
      </c>
      <c r="CD6" s="929" t="str">
        <f t="shared" si="51"/>
        <v>Kyle Okposo</v>
      </c>
      <c r="CE6" s="930">
        <f t="shared" si="52"/>
        <v>5.4684695529475515</v>
      </c>
      <c r="CF6" s="42"/>
      <c r="CG6" s="44" t="e">
        <f>RANK(CI6,CI$6:CI$178)</f>
        <v>#REF!</v>
      </c>
      <c r="CH6" s="62" t="e">
        <f>#REF!</f>
        <v>#REF!</v>
      </c>
      <c r="CI6" s="63" t="e">
        <f>#REF!</f>
        <v>#REF!</v>
      </c>
      <c r="CJ6" s="140">
        <v>1</v>
      </c>
      <c r="CK6" s="15" t="e">
        <f>VLOOKUP(CJ6,CG$6:CI$178,2,FALSE)</f>
        <v>#N/A</v>
      </c>
      <c r="CL6" s="33" t="e">
        <f>VLOOKUP(CK6,CH$6:CJ$178,2,FALSE)</f>
        <v>#N/A</v>
      </c>
      <c r="CM6" s="115"/>
      <c r="CN6" s="120">
        <f t="shared" si="53"/>
        <v>3</v>
      </c>
      <c r="CO6" s="15" t="str">
        <f t="shared" si="54"/>
        <v>Ryan Getzlaf</v>
      </c>
      <c r="CP6" s="33">
        <f t="shared" si="43"/>
        <v>10.001589107964264</v>
      </c>
      <c r="CQ6" s="140">
        <v>4</v>
      </c>
      <c r="CR6" s="32" t="str">
        <f t="shared" ref="CR6:CS6" si="58">VLOOKUP(CQ6,CN$3:CP$17,2,FALSE)</f>
        <v>Anze Kopitar</v>
      </c>
      <c r="CS6" s="34">
        <f t="shared" si="58"/>
        <v>5.444677479868183</v>
      </c>
      <c r="CT6" s="13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</row>
    <row r="7" spans="1:109" ht="16.5" customHeight="1" outlineLevel="1">
      <c r="A7" t="str">
        <f t="shared" si="44"/>
        <v>Phil Kessel</v>
      </c>
      <c r="B7" s="393" t="str">
        <f t="shared" si="0"/>
        <v>Kessel</v>
      </c>
      <c r="C7" s="432" t="s">
        <v>19</v>
      </c>
      <c r="D7" s="417">
        <v>82</v>
      </c>
      <c r="E7" s="154">
        <v>82</v>
      </c>
      <c r="F7" s="224">
        <v>48</v>
      </c>
      <c r="G7" s="224">
        <f>VLOOKUP(A7,'Hard Stats 2013-2014'!$A$2:$L$691,4,0)</f>
        <v>82</v>
      </c>
      <c r="H7" s="155">
        <v>32</v>
      </c>
      <c r="I7" s="156">
        <v>37</v>
      </c>
      <c r="J7" s="231">
        <v>20</v>
      </c>
      <c r="K7" s="1058">
        <f>VLOOKUP(A7,'Hard Stats 2013-2014'!$A$2:$L$691,5,0)</f>
        <v>37</v>
      </c>
      <c r="L7" s="497">
        <f t="shared" si="1"/>
        <v>30.04878048780488</v>
      </c>
      <c r="M7" s="158">
        <f t="shared" si="45"/>
        <v>34.743902439024389</v>
      </c>
      <c r="N7" s="238">
        <f t="shared" si="46"/>
        <v>32.083333333333336</v>
      </c>
      <c r="O7" s="610">
        <f t="shared" si="47"/>
        <v>34.743902439024389</v>
      </c>
      <c r="P7" s="597">
        <f>(L7/(L$146))*1000</f>
        <v>12.85236911975956</v>
      </c>
      <c r="Q7" s="159">
        <f>(M7/(M$146))*1000</f>
        <v>13.911581398884955</v>
      </c>
      <c r="R7" s="247">
        <f>(N7/(N$146))*1000</f>
        <v>12.412066774297053</v>
      </c>
      <c r="S7" s="643">
        <f>(O7/(O$146))*1000</f>
        <v>12.268586729614789</v>
      </c>
      <c r="T7" s="630">
        <f>(P7-H$147)</f>
        <v>4.655647808284149</v>
      </c>
      <c r="U7" s="20">
        <f>(Q7-I$147)</f>
        <v>6.1596434143888317</v>
      </c>
      <c r="V7" s="254">
        <f>(R7-J$147)</f>
        <v>4.9493802071328732</v>
      </c>
      <c r="W7" s="1072">
        <f>(S7-K$147)</f>
        <v>4.9693166566220883</v>
      </c>
      <c r="X7" s="661">
        <v>32</v>
      </c>
      <c r="Y7" s="156">
        <v>45</v>
      </c>
      <c r="Z7" s="231">
        <v>32</v>
      </c>
      <c r="AA7" s="1087">
        <f>VLOOKUP(A7,'Hard Stats 2013-2014'!$A$2:$L$691,6,0)</f>
        <v>43</v>
      </c>
      <c r="AB7" s="774">
        <f t="shared" si="2"/>
        <v>30.04878048780488</v>
      </c>
      <c r="AC7" s="160">
        <f t="shared" si="3"/>
        <v>42.256097560975611</v>
      </c>
      <c r="AD7" s="262">
        <f t="shared" si="4"/>
        <v>51.333333333333329</v>
      </c>
      <c r="AE7" s="262">
        <f t="shared" si="5"/>
        <v>40.378048780487809</v>
      </c>
      <c r="AF7" s="161">
        <f t="shared" si="6"/>
        <v>7.3921820882355558</v>
      </c>
      <c r="AG7" s="153">
        <f t="shared" si="7"/>
        <v>10.220207322896313</v>
      </c>
      <c r="AH7" s="214">
        <f t="shared" si="8"/>
        <v>11.114386348784404</v>
      </c>
      <c r="AI7" s="727">
        <f t="shared" si="9"/>
        <v>8.6287276986342807</v>
      </c>
      <c r="AJ7" s="714">
        <f t="shared" si="10"/>
        <v>-0.80453922323985516</v>
      </c>
      <c r="AK7" s="162">
        <f t="shared" si="11"/>
        <v>2.468269338400189</v>
      </c>
      <c r="AL7" s="208">
        <f t="shared" si="12"/>
        <v>3.6516997816202243</v>
      </c>
      <c r="AM7" s="1094">
        <f t="shared" si="13"/>
        <v>1.32945762564158</v>
      </c>
      <c r="AN7" s="661">
        <v>23</v>
      </c>
      <c r="AO7" s="156">
        <v>23</v>
      </c>
      <c r="AP7" s="231">
        <v>21</v>
      </c>
      <c r="AQ7" s="1091">
        <f>VLOOKUP(A7,'Hard Stats 2013-2014'!$A$2:$L$691,8,0)</f>
        <v>20</v>
      </c>
      <c r="AR7" s="774">
        <f t="shared" si="14"/>
        <v>21.59756097560976</v>
      </c>
      <c r="AS7" s="160">
        <f t="shared" si="15"/>
        <v>21.59756097560976</v>
      </c>
      <c r="AT7" s="262">
        <f t="shared" si="16"/>
        <v>33.6875</v>
      </c>
      <c r="AU7" s="262">
        <f t="shared" si="17"/>
        <v>18.780487804878049</v>
      </c>
      <c r="AV7" s="683">
        <f t="shared" si="18"/>
        <v>10.482680049589828</v>
      </c>
      <c r="AW7" s="153">
        <f t="shared" si="19"/>
        <v>10.758692052256242</v>
      </c>
      <c r="AX7" s="214">
        <f t="shared" si="20"/>
        <v>14.306551307692533</v>
      </c>
      <c r="AY7" s="214">
        <f t="shared" si="21"/>
        <v>7.6835591909687189</v>
      </c>
      <c r="AZ7" s="714">
        <f t="shared" si="22"/>
        <v>2.2859587381144166</v>
      </c>
      <c r="BA7" s="162">
        <f t="shared" si="23"/>
        <v>3.0067540677601183</v>
      </c>
      <c r="BB7" s="208">
        <f t="shared" si="24"/>
        <v>6.8438647405283541</v>
      </c>
      <c r="BC7" s="1094">
        <f t="shared" si="25"/>
        <v>0.38428911797601817</v>
      </c>
      <c r="BD7" s="661">
        <v>325</v>
      </c>
      <c r="BE7" s="156">
        <v>295</v>
      </c>
      <c r="BF7" s="231">
        <v>161</v>
      </c>
      <c r="BG7" s="1091">
        <f>VLOOKUP(A7,'Hard Stats 2013-2014'!$A$2:$L$691,9,0)</f>
        <v>305</v>
      </c>
      <c r="BH7" s="774">
        <f t="shared" si="26"/>
        <v>305.1829268292683</v>
      </c>
      <c r="BI7" s="160">
        <f t="shared" si="27"/>
        <v>277.01219512195121</v>
      </c>
      <c r="BJ7" s="262">
        <f t="shared" si="28"/>
        <v>258.27083333333331</v>
      </c>
      <c r="BK7" s="262">
        <f t="shared" si="29"/>
        <v>286.40243902439028</v>
      </c>
      <c r="BL7" s="683">
        <f t="shared" si="30"/>
        <v>13.022634686094243</v>
      </c>
      <c r="BM7" s="153">
        <f t="shared" si="31"/>
        <v>11.50994007146957</v>
      </c>
      <c r="BN7" s="214">
        <f t="shared" si="32"/>
        <v>10.318303646452758</v>
      </c>
      <c r="BO7" s="214">
        <f t="shared" si="33"/>
        <v>10.74821825963255</v>
      </c>
      <c r="BP7" s="714">
        <f t="shared" si="34"/>
        <v>4.8259133746188319</v>
      </c>
      <c r="BQ7" s="162">
        <f t="shared" si="35"/>
        <v>3.7580020869734465</v>
      </c>
      <c r="BR7" s="208">
        <f t="shared" si="36"/>
        <v>2.8556170792885789</v>
      </c>
      <c r="BS7" s="1094">
        <f t="shared" si="37"/>
        <v>3.448948186639849</v>
      </c>
      <c r="BT7" s="750">
        <f t="shared" si="38"/>
        <v>10.962980697777542</v>
      </c>
      <c r="BU7" s="163">
        <f t="shared" si="39"/>
        <v>15.392668907522586</v>
      </c>
      <c r="BV7" s="202">
        <f t="shared" si="40"/>
        <v>18.300561808570031</v>
      </c>
      <c r="BW7" s="870">
        <f>(((BS7+BC7)+AM7)+W7)</f>
        <v>10.132011586879536</v>
      </c>
      <c r="BX7" s="893">
        <f t="shared" si="41"/>
        <v>13.108642385450988</v>
      </c>
      <c r="BY7" s="509"/>
      <c r="BZ7" s="925">
        <f t="shared" si="48"/>
        <v>3</v>
      </c>
      <c r="CA7" s="132" t="str">
        <f t="shared" si="49"/>
        <v>Phil Kessel</v>
      </c>
      <c r="CB7" s="915">
        <f t="shared" si="50"/>
        <v>10.132011586879536</v>
      </c>
      <c r="CC7" s="141">
        <f t="shared" si="57"/>
        <v>5</v>
      </c>
      <c r="CD7" s="929" t="str">
        <f t="shared" si="51"/>
        <v>Anze Kopitar</v>
      </c>
      <c r="CE7" s="105">
        <f t="shared" si="52"/>
        <v>4.5303356063945408</v>
      </c>
      <c r="CF7" s="42"/>
      <c r="CG7" s="44" t="e">
        <f>RANK(CI7,CI$6:CI$178)</f>
        <v>#REF!</v>
      </c>
      <c r="CH7" s="27" t="e">
        <f>#REF!</f>
        <v>#REF!</v>
      </c>
      <c r="CI7" s="64" t="e">
        <f>#REF!</f>
        <v>#REF!</v>
      </c>
      <c r="CJ7" s="141">
        <f>CJ173+1</f>
        <v>4</v>
      </c>
      <c r="CK7" s="32" t="e">
        <f>VLOOKUP(CJ7,CG$6:CI$178,2,FALSE)</f>
        <v>#N/A</v>
      </c>
      <c r="CL7" s="34" t="e">
        <f>VLOOKUP(CK7,CH$6:CJ$178,2,FALSE)</f>
        <v>#N/A</v>
      </c>
      <c r="CM7" s="45"/>
      <c r="CN7" s="120">
        <f t="shared" si="53"/>
        <v>2</v>
      </c>
      <c r="CO7" s="32" t="str">
        <f t="shared" si="54"/>
        <v>Phil Kessel</v>
      </c>
      <c r="CP7" s="34">
        <f t="shared" si="43"/>
        <v>13.108642385450988</v>
      </c>
      <c r="CQ7" s="141">
        <v>5</v>
      </c>
      <c r="CR7" s="32" t="str">
        <f t="shared" ref="CR7:CS7" si="59">VLOOKUP(CQ7,CN$3:CP$17,2,FALSE)</f>
        <v>Joffrey Lupul</v>
      </c>
      <c r="CS7" s="34">
        <f t="shared" si="59"/>
        <v>3.9551720818643905</v>
      </c>
      <c r="CT7" s="13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</row>
    <row r="8" spans="1:109" ht="16.5" customHeight="1" outlineLevel="1">
      <c r="A8" t="str">
        <f t="shared" si="44"/>
        <v>Mikko Koivu</v>
      </c>
      <c r="B8" s="393" t="str">
        <f t="shared" si="0"/>
        <v>Koivu</v>
      </c>
      <c r="C8" s="431" t="s">
        <v>121</v>
      </c>
      <c r="D8" s="417">
        <v>71</v>
      </c>
      <c r="E8" s="154">
        <v>55</v>
      </c>
      <c r="F8" s="224">
        <v>48</v>
      </c>
      <c r="G8" s="224">
        <f>VLOOKUP(A8,'Hard Stats 2013-2014'!$A$2:$L$691,4,0)</f>
        <v>65</v>
      </c>
      <c r="H8" s="155">
        <v>17</v>
      </c>
      <c r="I8" s="156">
        <v>12</v>
      </c>
      <c r="J8" s="231">
        <v>11</v>
      </c>
      <c r="K8" s="1058">
        <f>VLOOKUP(A8,'Hard Stats 2013-2014'!$A$2:$L$691,5,0)</f>
        <v>11</v>
      </c>
      <c r="L8" s="497">
        <f t="shared" si="1"/>
        <v>18.436619718309856</v>
      </c>
      <c r="M8" s="158">
        <f t="shared" si="45"/>
        <v>16.8</v>
      </c>
      <c r="N8" s="240">
        <f t="shared" si="46"/>
        <v>17.645833333333332</v>
      </c>
      <c r="O8" s="612">
        <f t="shared" si="47"/>
        <v>13.030769230769231</v>
      </c>
      <c r="P8" s="599">
        <f>(L8/(L$146))*1000</f>
        <v>7.885652532105996</v>
      </c>
      <c r="Q8" s="159">
        <f>(M8/(M$146))*1000</f>
        <v>6.7267794086008825</v>
      </c>
      <c r="R8" s="249">
        <f>(N8/(N$146))*1000</f>
        <v>6.826636725863378</v>
      </c>
      <c r="S8" s="645">
        <f>(O8/(O$146))*1000</f>
        <v>4.6013576840384784</v>
      </c>
      <c r="T8" s="632">
        <f>(P8-H$147)</f>
        <v>-0.31106877936941491</v>
      </c>
      <c r="U8" s="20">
        <f>(Q8-I$147)</f>
        <v>-1.0251585758952411</v>
      </c>
      <c r="V8" s="256">
        <f>(R8-J$147)</f>
        <v>-0.63604984130080133</v>
      </c>
      <c r="W8" s="1074">
        <f>(S8-K$147)</f>
        <v>-2.6979123889542223</v>
      </c>
      <c r="X8" s="663">
        <v>45</v>
      </c>
      <c r="Y8" s="156">
        <v>32</v>
      </c>
      <c r="Z8" s="231">
        <v>26</v>
      </c>
      <c r="AA8" s="1087">
        <f>VLOOKUP(A8,'Hard Stats 2013-2014'!$A$2:$L$691,6,0)</f>
        <v>43</v>
      </c>
      <c r="AB8" s="774">
        <f t="shared" si="2"/>
        <v>48.802816901408455</v>
      </c>
      <c r="AC8" s="160">
        <f t="shared" si="3"/>
        <v>44.8</v>
      </c>
      <c r="AD8" s="264">
        <f t="shared" si="4"/>
        <v>41.708333333333329</v>
      </c>
      <c r="AE8" s="264">
        <f t="shared" si="5"/>
        <v>50.938461538461539</v>
      </c>
      <c r="AF8" s="308">
        <f t="shared" si="6"/>
        <v>12.005788690840319</v>
      </c>
      <c r="AG8" s="153">
        <f t="shared" si="7"/>
        <v>10.83548445061815</v>
      </c>
      <c r="AH8" s="216">
        <f t="shared" si="8"/>
        <v>9.0304389083873282</v>
      </c>
      <c r="AI8" s="729">
        <f t="shared" si="9"/>
        <v>10.8854718659694</v>
      </c>
      <c r="AJ8" s="716">
        <f t="shared" si="10"/>
        <v>3.8090673793649081</v>
      </c>
      <c r="AK8" s="162">
        <f t="shared" si="11"/>
        <v>3.0835464661220264</v>
      </c>
      <c r="AL8" s="210">
        <f t="shared" si="12"/>
        <v>1.5677523412231489</v>
      </c>
      <c r="AM8" s="1096">
        <f t="shared" si="13"/>
        <v>3.5862017929766994</v>
      </c>
      <c r="AN8" s="663">
        <v>22</v>
      </c>
      <c r="AO8" s="156">
        <v>15</v>
      </c>
      <c r="AP8" s="231">
        <v>13</v>
      </c>
      <c r="AQ8" s="1091">
        <f>VLOOKUP(A8,'Hard Stats 2013-2014'!$A$2:$L$691,8,0)</f>
        <v>18</v>
      </c>
      <c r="AR8" s="774">
        <f t="shared" si="14"/>
        <v>23.859154929577464</v>
      </c>
      <c r="AS8" s="160">
        <f t="shared" si="15"/>
        <v>21</v>
      </c>
      <c r="AT8" s="264">
        <f t="shared" si="16"/>
        <v>20.854166666666664</v>
      </c>
      <c r="AU8" s="264">
        <f t="shared" si="17"/>
        <v>21.323076923076925</v>
      </c>
      <c r="AV8" s="685">
        <f t="shared" si="18"/>
        <v>11.580376490789986</v>
      </c>
      <c r="AW8" s="153">
        <f t="shared" si="19"/>
        <v>10.461020730652312</v>
      </c>
      <c r="AX8" s="216">
        <f t="shared" si="20"/>
        <v>8.8564365238096627</v>
      </c>
      <c r="AY8" s="216">
        <f t="shared" si="21"/>
        <v>8.7237948968229464</v>
      </c>
      <c r="AZ8" s="716">
        <f t="shared" si="22"/>
        <v>3.3836551793145748</v>
      </c>
      <c r="BA8" s="162">
        <f t="shared" si="23"/>
        <v>2.7090827461561879</v>
      </c>
      <c r="BB8" s="210">
        <f t="shared" si="24"/>
        <v>1.3937499566454834</v>
      </c>
      <c r="BC8" s="1096">
        <f t="shared" si="25"/>
        <v>1.4245248238302457</v>
      </c>
      <c r="BD8" s="663">
        <v>191</v>
      </c>
      <c r="BE8" s="156">
        <v>129</v>
      </c>
      <c r="BF8" s="231">
        <v>127</v>
      </c>
      <c r="BG8" s="1091">
        <f>VLOOKUP(A8,'Hard Stats 2013-2014'!$A$2:$L$691,9,0)</f>
        <v>147</v>
      </c>
      <c r="BH8" s="774">
        <f t="shared" si="26"/>
        <v>207.14084507042253</v>
      </c>
      <c r="BI8" s="160">
        <f t="shared" si="27"/>
        <v>180.6</v>
      </c>
      <c r="BJ8" s="264">
        <f t="shared" si="28"/>
        <v>203.72916666666669</v>
      </c>
      <c r="BK8" s="264">
        <f t="shared" si="29"/>
        <v>174.13846153846154</v>
      </c>
      <c r="BL8" s="685">
        <f t="shared" si="30"/>
        <v>8.8390251117489935</v>
      </c>
      <c r="BM8" s="153">
        <f t="shared" si="31"/>
        <v>7.503984349830823</v>
      </c>
      <c r="BN8" s="216">
        <f t="shared" si="32"/>
        <v>8.1392830006180166</v>
      </c>
      <c r="BO8" s="216">
        <f t="shared" si="33"/>
        <v>6.535133563763468</v>
      </c>
      <c r="BP8" s="716">
        <f t="shared" si="34"/>
        <v>0.64230380027358258</v>
      </c>
      <c r="BQ8" s="162">
        <f t="shared" si="35"/>
        <v>-0.24795363466530063</v>
      </c>
      <c r="BR8" s="210">
        <f t="shared" si="36"/>
        <v>0.67659643345383724</v>
      </c>
      <c r="BS8" s="1096">
        <f t="shared" si="37"/>
        <v>-0.76413650922923271</v>
      </c>
      <c r="BT8" s="752">
        <f t="shared" si="38"/>
        <v>7.5239575795836506</v>
      </c>
      <c r="BU8" s="163">
        <f t="shared" si="39"/>
        <v>4.5195170017176727</v>
      </c>
      <c r="BV8" s="202">
        <f t="shared" si="40"/>
        <v>3.0020488900216682</v>
      </c>
      <c r="BW8" s="870">
        <f>(((BS8+BC8)+AM8)+W8)</f>
        <v>1.5486777186234901</v>
      </c>
      <c r="BX8" s="893">
        <f t="shared" si="41"/>
        <v>2.2817729983523618</v>
      </c>
      <c r="BY8" s="509"/>
      <c r="BZ8" s="925">
        <f t="shared" si="48"/>
        <v>8</v>
      </c>
      <c r="CA8" s="132" t="str">
        <f t="shared" si="49"/>
        <v>Mikko Koivu</v>
      </c>
      <c r="CB8" s="914">
        <f t="shared" si="50"/>
        <v>1.5486777186234901</v>
      </c>
      <c r="CC8" s="141">
        <f t="shared" si="57"/>
        <v>6</v>
      </c>
      <c r="CD8" s="1041" t="str">
        <f t="shared" si="51"/>
        <v>Ryan O'Reilly</v>
      </c>
      <c r="CE8" s="29">
        <f t="shared" si="52"/>
        <v>3.647562705102426</v>
      </c>
      <c r="CF8" s="42"/>
      <c r="CG8" s="44" t="e">
        <f>RANK(CI8,CI$3:CI$161)</f>
        <v>#REF!</v>
      </c>
      <c r="CH8" s="27" t="e">
        <f>#REF!</f>
        <v>#REF!</v>
      </c>
      <c r="CI8" s="64" t="e">
        <f>#REF!</f>
        <v>#REF!</v>
      </c>
      <c r="CJ8" s="141">
        <f>CJ125+1</f>
        <v>5</v>
      </c>
      <c r="CK8" s="32" t="e">
        <f>VLOOKUP(CJ8,CG$3:CI$161,2,FALSE)</f>
        <v>#N/A</v>
      </c>
      <c r="CL8" s="34" t="e">
        <f>VLOOKUP(CK8,CH$3:CJ$161,2,FALSE)</f>
        <v>#N/A</v>
      </c>
      <c r="CM8" s="45"/>
      <c r="CN8" s="120">
        <f t="shared" si="53"/>
        <v>9</v>
      </c>
      <c r="CO8" s="32" t="str">
        <f t="shared" si="54"/>
        <v>Mikko Koivu</v>
      </c>
      <c r="CP8" s="34">
        <f t="shared" si="43"/>
        <v>2.2817729983523618</v>
      </c>
      <c r="CQ8" s="141">
        <v>6</v>
      </c>
      <c r="CR8" s="32" t="str">
        <f t="shared" ref="CR8:CS8" si="60">VLOOKUP(CQ8,CN$3:CP$17,2,FALSE)</f>
        <v>Jordan Eberle</v>
      </c>
      <c r="CS8" s="34">
        <f t="shared" si="60"/>
        <v>3.3938907286564106</v>
      </c>
      <c r="CT8" s="13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</row>
    <row r="9" spans="1:109" ht="16.5" customHeight="1" outlineLevel="1">
      <c r="A9" t="str">
        <f t="shared" si="44"/>
        <v>Anze Kopitar</v>
      </c>
      <c r="B9" s="394" t="str">
        <f t="shared" si="0"/>
        <v>Kopitar</v>
      </c>
      <c r="C9" s="433" t="s">
        <v>23</v>
      </c>
      <c r="D9" s="417">
        <v>75</v>
      </c>
      <c r="E9" s="154">
        <v>82</v>
      </c>
      <c r="F9" s="224">
        <v>47</v>
      </c>
      <c r="G9" s="224">
        <f>VLOOKUP(A9,'Hard Stats 2013-2014'!$A$2:$L$691,4,0)</f>
        <v>82</v>
      </c>
      <c r="H9" s="155">
        <v>25</v>
      </c>
      <c r="I9" s="156">
        <v>25</v>
      </c>
      <c r="J9" s="231">
        <v>10</v>
      </c>
      <c r="K9" s="1058">
        <f>VLOOKUP(A9,'Hard Stats 2013-2014'!$A$2:$L$691,5,0)</f>
        <v>29</v>
      </c>
      <c r="L9" s="497">
        <f t="shared" si="1"/>
        <v>25.666666666666664</v>
      </c>
      <c r="M9" s="158">
        <f t="shared" si="45"/>
        <v>23.475609756097562</v>
      </c>
      <c r="N9" s="238">
        <f t="shared" si="46"/>
        <v>16.382978723404257</v>
      </c>
      <c r="O9" s="610">
        <f t="shared" si="47"/>
        <v>27.23170731707317</v>
      </c>
      <c r="P9" s="597">
        <f>(L9/(L$146))*1000</f>
        <v>10.978065289794623</v>
      </c>
      <c r="Q9" s="159">
        <f>(M9/(M$146))*1000</f>
        <v>9.3997171614087538</v>
      </c>
      <c r="R9" s="247">
        <f>(N9/(N$146))*1000</f>
        <v>6.3380766507048776</v>
      </c>
      <c r="S9" s="643">
        <f>(O9/(O$146))*1000</f>
        <v>9.6159193286169966</v>
      </c>
      <c r="T9" s="630">
        <f>(P9-H$147)</f>
        <v>2.781343978319212</v>
      </c>
      <c r="U9" s="20">
        <f>(Q9-I$147)</f>
        <v>1.6477791769126302</v>
      </c>
      <c r="V9" s="254">
        <f>(R9-J$147)</f>
        <v>-1.1246099164593018</v>
      </c>
      <c r="W9" s="1072">
        <f>(S9-K$147)</f>
        <v>2.3166492556242959</v>
      </c>
      <c r="X9" s="661">
        <v>48</v>
      </c>
      <c r="Y9" s="156">
        <v>51</v>
      </c>
      <c r="Z9" s="231">
        <v>32</v>
      </c>
      <c r="AA9" s="1087">
        <f>VLOOKUP(A9,'Hard Stats 2013-2014'!$A$2:$L$691,6,0)</f>
        <v>41</v>
      </c>
      <c r="AB9" s="774">
        <f t="shared" si="2"/>
        <v>49.28</v>
      </c>
      <c r="AC9" s="160">
        <f t="shared" si="3"/>
        <v>47.890243902439025</v>
      </c>
      <c r="AD9" s="262">
        <f t="shared" si="4"/>
        <v>52.425531914893618</v>
      </c>
      <c r="AE9" s="262">
        <f t="shared" si="5"/>
        <v>38.5</v>
      </c>
      <c r="AF9" s="161">
        <f t="shared" si="6"/>
        <v>12.123178624706311</v>
      </c>
      <c r="AG9" s="153">
        <f t="shared" si="7"/>
        <v>11.582901632615821</v>
      </c>
      <c r="AH9" s="214">
        <f t="shared" si="8"/>
        <v>11.350862654077691</v>
      </c>
      <c r="AI9" s="727">
        <f t="shared" si="9"/>
        <v>8.2273915266047783</v>
      </c>
      <c r="AJ9" s="714">
        <f t="shared" si="10"/>
        <v>3.9264573132309</v>
      </c>
      <c r="AK9" s="162">
        <f t="shared" si="11"/>
        <v>3.8309636481196971</v>
      </c>
      <c r="AL9" s="208">
        <f t="shared" si="12"/>
        <v>3.8881760869135116</v>
      </c>
      <c r="AM9" s="1094">
        <f t="shared" si="13"/>
        <v>0.92812145361207765</v>
      </c>
      <c r="AN9" s="661">
        <v>18</v>
      </c>
      <c r="AO9" s="156">
        <v>26</v>
      </c>
      <c r="AP9" s="231">
        <v>16</v>
      </c>
      <c r="AQ9" s="1091">
        <f>VLOOKUP(A9,'Hard Stats 2013-2014'!$A$2:$L$691,8,0)</f>
        <v>23</v>
      </c>
      <c r="AR9" s="774">
        <f t="shared" si="14"/>
        <v>18.48</v>
      </c>
      <c r="AS9" s="160">
        <f t="shared" si="15"/>
        <v>24.414634146341463</v>
      </c>
      <c r="AT9" s="262">
        <f t="shared" si="16"/>
        <v>26.212765957446809</v>
      </c>
      <c r="AU9" s="262">
        <f t="shared" si="17"/>
        <v>21.59756097560976</v>
      </c>
      <c r="AV9" s="683">
        <f t="shared" si="18"/>
        <v>8.9695279728664268</v>
      </c>
      <c r="AW9" s="153">
        <f t="shared" si="19"/>
        <v>12.161999711246184</v>
      </c>
      <c r="AX9" s="214">
        <f t="shared" si="20"/>
        <v>11.13214934580331</v>
      </c>
      <c r="AY9" s="214">
        <f t="shared" si="21"/>
        <v>8.8360930696140283</v>
      </c>
      <c r="AZ9" s="714">
        <f t="shared" si="22"/>
        <v>0.77280666139101584</v>
      </c>
      <c r="BA9" s="162">
        <f t="shared" si="23"/>
        <v>4.4100617267500599</v>
      </c>
      <c r="BB9" s="208">
        <f t="shared" si="24"/>
        <v>3.6694627786391303</v>
      </c>
      <c r="BC9" s="1094">
        <f t="shared" si="25"/>
        <v>1.5368229966213276</v>
      </c>
      <c r="BD9" s="661">
        <v>233</v>
      </c>
      <c r="BE9" s="156">
        <v>230</v>
      </c>
      <c r="BF9" s="231">
        <v>98</v>
      </c>
      <c r="BG9" s="1091">
        <f>VLOOKUP(A9,'Hard Stats 2013-2014'!$A$2:$L$691,9,0)</f>
        <v>200</v>
      </c>
      <c r="BH9" s="774">
        <f t="shared" si="26"/>
        <v>239.21333333333331</v>
      </c>
      <c r="BI9" s="160">
        <f t="shared" si="27"/>
        <v>215.97560975609755</v>
      </c>
      <c r="BJ9" s="262">
        <f t="shared" si="28"/>
        <v>160.55319148936172</v>
      </c>
      <c r="BK9" s="262">
        <f t="shared" si="29"/>
        <v>187.80487804878049</v>
      </c>
      <c r="BL9" s="683">
        <f t="shared" si="30"/>
        <v>10.207608546154527</v>
      </c>
      <c r="BM9" s="153">
        <f t="shared" si="31"/>
        <v>8.973851581145766</v>
      </c>
      <c r="BN9" s="214">
        <f t="shared" si="32"/>
        <v>6.4143386220316883</v>
      </c>
      <c r="BO9" s="214">
        <f t="shared" si="33"/>
        <v>7.0480119735295403</v>
      </c>
      <c r="BP9" s="714">
        <f t="shared" si="34"/>
        <v>2.0108872346791156</v>
      </c>
      <c r="BQ9" s="162">
        <f t="shared" si="35"/>
        <v>1.2219135966496424</v>
      </c>
      <c r="BR9" s="208">
        <f t="shared" si="36"/>
        <v>-1.0483479451324911</v>
      </c>
      <c r="BS9" s="1094">
        <f t="shared" si="37"/>
        <v>-0.25125809946316036</v>
      </c>
      <c r="BT9" s="750">
        <f t="shared" si="38"/>
        <v>9.4914951876202434</v>
      </c>
      <c r="BU9" s="163">
        <f t="shared" si="39"/>
        <v>11.11071814843203</v>
      </c>
      <c r="BV9" s="202">
        <f t="shared" si="40"/>
        <v>5.384681003960849</v>
      </c>
      <c r="BW9" s="870">
        <f>(((BS9+BC9)+AM9)+W9)</f>
        <v>4.5303356063945408</v>
      </c>
      <c r="BX9" s="893">
        <f t="shared" si="41"/>
        <v>5.444677479868183</v>
      </c>
      <c r="BY9" s="509"/>
      <c r="BZ9" s="925">
        <f t="shared" si="48"/>
        <v>5</v>
      </c>
      <c r="CA9" s="132" t="str">
        <f t="shared" si="49"/>
        <v>Anze Kopitar</v>
      </c>
      <c r="CB9" s="914">
        <f t="shared" si="50"/>
        <v>4.5303356063945408</v>
      </c>
      <c r="CC9" s="141">
        <f t="shared" si="57"/>
        <v>7</v>
      </c>
      <c r="CD9" s="1041" t="str">
        <f t="shared" si="51"/>
        <v>Jordan Eberle</v>
      </c>
      <c r="CE9" s="29">
        <f t="shared" si="52"/>
        <v>3.0295616148289133</v>
      </c>
      <c r="CF9" s="42"/>
      <c r="CG9" s="44" t="e">
        <f>RANK(CI9,CI$3:CI$161)</f>
        <v>#REF!</v>
      </c>
      <c r="CH9" s="27" t="e">
        <f>#REF!</f>
        <v>#REF!</v>
      </c>
      <c r="CI9" s="64" t="e">
        <f>#REF!</f>
        <v>#REF!</v>
      </c>
      <c r="CJ9" s="141">
        <f>CJ8+1</f>
        <v>6</v>
      </c>
      <c r="CK9" s="32" t="e">
        <f>VLOOKUP(CJ9,CG$3:CI$161,2,FALSE)</f>
        <v>#N/A</v>
      </c>
      <c r="CL9" s="34" t="e">
        <f>VLOOKUP(CK9,CH$3:CJ$161,2,FALSE)</f>
        <v>#N/A</v>
      </c>
      <c r="CM9" s="45"/>
      <c r="CN9" s="120">
        <f t="shared" si="53"/>
        <v>4</v>
      </c>
      <c r="CO9" s="32" t="str">
        <f t="shared" si="54"/>
        <v>Anze Kopitar</v>
      </c>
      <c r="CP9" s="34">
        <f t="shared" si="43"/>
        <v>5.444677479868183</v>
      </c>
      <c r="CQ9" s="141">
        <v>7</v>
      </c>
      <c r="CR9" s="32" t="str">
        <f t="shared" ref="CR9:CS9" si="61">VLOOKUP(CQ9,CN$3:CP$17,2,FALSE)</f>
        <v>Daniel Sedin</v>
      </c>
      <c r="CS9" s="34">
        <f t="shared" si="61"/>
        <v>3.2416993646273036</v>
      </c>
      <c r="CT9" s="13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</row>
    <row r="10" spans="1:109" ht="16.5" customHeight="1" outlineLevel="1">
      <c r="A10" t="str">
        <f t="shared" si="44"/>
        <v>Bryan Little</v>
      </c>
      <c r="B10" s="394" t="str">
        <f t="shared" si="0"/>
        <v>Little</v>
      </c>
      <c r="C10" s="434" t="s">
        <v>171</v>
      </c>
      <c r="D10" s="417">
        <v>76</v>
      </c>
      <c r="E10" s="154">
        <v>74</v>
      </c>
      <c r="F10" s="224">
        <v>48</v>
      </c>
      <c r="G10" s="224">
        <f>VLOOKUP(A10,'Hard Stats 2013-2014'!$A$2:$L$691,4,0)</f>
        <v>82</v>
      </c>
      <c r="H10" s="155">
        <v>18</v>
      </c>
      <c r="I10" s="156">
        <v>24</v>
      </c>
      <c r="J10" s="231">
        <v>7</v>
      </c>
      <c r="K10" s="1058">
        <f>VLOOKUP(A10,'Hard Stats 2013-2014'!$A$2:$L$691,5,0)</f>
        <v>23</v>
      </c>
      <c r="L10" s="497">
        <f t="shared" si="1"/>
        <v>18.236842105263158</v>
      </c>
      <c r="M10" s="158">
        <f t="shared" si="45"/>
        <v>24.972972972972975</v>
      </c>
      <c r="N10" s="240">
        <f t="shared" si="46"/>
        <v>11.229166666666668</v>
      </c>
      <c r="O10" s="612">
        <f t="shared" si="47"/>
        <v>21.59756097560976</v>
      </c>
      <c r="P10" s="599">
        <f>(L10/(L$146))*1000</f>
        <v>7.8002042848540754</v>
      </c>
      <c r="Q10" s="159">
        <f>(M10/(M$146))*1000</f>
        <v>9.9992666884607733</v>
      </c>
      <c r="R10" s="249">
        <f>(N10/(N$146))*1000</f>
        <v>4.3442233710039684</v>
      </c>
      <c r="S10" s="645">
        <f>(O10/(O$146))*1000</f>
        <v>7.6264187778686541</v>
      </c>
      <c r="T10" s="632">
        <f>(P10-H$147)</f>
        <v>-0.39651702662133559</v>
      </c>
      <c r="U10" s="20">
        <f>(Q10-I$147)</f>
        <v>2.2473287039646497</v>
      </c>
      <c r="V10" s="256">
        <f>(R10-J$147)</f>
        <v>-3.1184631961602109</v>
      </c>
      <c r="W10" s="1074">
        <f>(S10-K$147)</f>
        <v>0.32714870487595338</v>
      </c>
      <c r="X10" s="663">
        <v>30</v>
      </c>
      <c r="Y10" s="156">
        <v>22</v>
      </c>
      <c r="Z10" s="231">
        <v>25</v>
      </c>
      <c r="AA10" s="1087">
        <f>VLOOKUP(A10,'Hard Stats 2013-2014'!$A$2:$L$691,6,0)</f>
        <v>41</v>
      </c>
      <c r="AB10" s="774">
        <f t="shared" si="2"/>
        <v>30.394736842105264</v>
      </c>
      <c r="AC10" s="160">
        <f t="shared" si="3"/>
        <v>22.891891891891895</v>
      </c>
      <c r="AD10" s="264">
        <f t="shared" si="4"/>
        <v>40.104166666666671</v>
      </c>
      <c r="AE10" s="264">
        <f t="shared" si="5"/>
        <v>38.5</v>
      </c>
      <c r="AF10" s="308">
        <f t="shared" si="6"/>
        <v>7.4772894478040577</v>
      </c>
      <c r="AG10" s="153">
        <f t="shared" si="7"/>
        <v>5.536712916067553</v>
      </c>
      <c r="AH10" s="216">
        <f t="shared" si="8"/>
        <v>8.6831143349878186</v>
      </c>
      <c r="AI10" s="729">
        <f t="shared" si="9"/>
        <v>8.2273915266047783</v>
      </c>
      <c r="AJ10" s="716">
        <f t="shared" si="10"/>
        <v>-0.71943186367135326</v>
      </c>
      <c r="AK10" s="162">
        <f t="shared" si="11"/>
        <v>-2.2152250684285706</v>
      </c>
      <c r="AL10" s="210">
        <f t="shared" si="12"/>
        <v>1.2204277678236393</v>
      </c>
      <c r="AM10" s="1096">
        <f t="shared" si="13"/>
        <v>0.92812145361207765</v>
      </c>
      <c r="AN10" s="663">
        <v>10</v>
      </c>
      <c r="AO10" s="156">
        <v>13</v>
      </c>
      <c r="AP10" s="231">
        <v>5</v>
      </c>
      <c r="AQ10" s="1091">
        <f>VLOOKUP(A10,'Hard Stats 2013-2014'!$A$2:$L$691,8,0)</f>
        <v>15</v>
      </c>
      <c r="AR10" s="774">
        <f t="shared" si="14"/>
        <v>10.131578947368421</v>
      </c>
      <c r="AS10" s="160">
        <f t="shared" si="15"/>
        <v>13.527027027027028</v>
      </c>
      <c r="AT10" s="264">
        <f t="shared" si="16"/>
        <v>8.0208333333333339</v>
      </c>
      <c r="AU10" s="264">
        <f t="shared" si="17"/>
        <v>14.085365853658537</v>
      </c>
      <c r="AV10" s="685">
        <f t="shared" si="18"/>
        <v>4.9175043710890485</v>
      </c>
      <c r="AW10" s="153">
        <f t="shared" si="19"/>
        <v>6.7384052454201839</v>
      </c>
      <c r="AX10" s="216">
        <f t="shared" si="20"/>
        <v>3.4063217399267938</v>
      </c>
      <c r="AY10" s="216">
        <f t="shared" si="21"/>
        <v>5.76266939322654</v>
      </c>
      <c r="AZ10" s="716">
        <f t="shared" si="22"/>
        <v>-3.2792169403863625</v>
      </c>
      <c r="BA10" s="162">
        <f t="shared" si="23"/>
        <v>-1.0135327390759397</v>
      </c>
      <c r="BB10" s="210">
        <f t="shared" si="24"/>
        <v>-4.0563648272373856</v>
      </c>
      <c r="BC10" s="1096">
        <f t="shared" si="25"/>
        <v>-1.5366006797661607</v>
      </c>
      <c r="BD10" s="663">
        <v>158</v>
      </c>
      <c r="BE10" s="156">
        <v>162</v>
      </c>
      <c r="BF10" s="231">
        <v>84</v>
      </c>
      <c r="BG10" s="1091">
        <f>VLOOKUP(A10,'Hard Stats 2013-2014'!$A$2:$L$691,9,0)</f>
        <v>170</v>
      </c>
      <c r="BH10" s="774">
        <f t="shared" si="26"/>
        <v>160.07894736842104</v>
      </c>
      <c r="BI10" s="160">
        <f t="shared" si="27"/>
        <v>168.56756756756755</v>
      </c>
      <c r="BJ10" s="264">
        <f t="shared" si="28"/>
        <v>134.75</v>
      </c>
      <c r="BK10" s="264">
        <f t="shared" si="29"/>
        <v>159.63414634146341</v>
      </c>
      <c r="BL10" s="685">
        <f t="shared" si="30"/>
        <v>6.8308200402039265</v>
      </c>
      <c r="BM10" s="153">
        <f t="shared" si="31"/>
        <v>7.0040331612185867</v>
      </c>
      <c r="BN10" s="216">
        <f t="shared" si="32"/>
        <v>5.3834627720623089</v>
      </c>
      <c r="BO10" s="216">
        <f t="shared" si="33"/>
        <v>5.9908101775001095</v>
      </c>
      <c r="BP10" s="716">
        <f t="shared" si="34"/>
        <v>-1.3659012712714844</v>
      </c>
      <c r="BQ10" s="162">
        <f t="shared" si="35"/>
        <v>-0.74790482327753693</v>
      </c>
      <c r="BR10" s="210">
        <f t="shared" si="36"/>
        <v>-2.0792237951018704</v>
      </c>
      <c r="BS10" s="1096">
        <f t="shared" si="37"/>
        <v>-1.3084598954925912</v>
      </c>
      <c r="BT10" s="752">
        <f t="shared" si="38"/>
        <v>-5.7610671019505357</v>
      </c>
      <c r="BU10" s="163">
        <f t="shared" si="39"/>
        <v>-1.7293339268173975</v>
      </c>
      <c r="BV10" s="202">
        <f t="shared" si="40"/>
        <v>-8.0336240506758276</v>
      </c>
      <c r="BW10" s="870">
        <f>(((BS10+BC10)+AM10)+W10)</f>
        <v>-1.5897904167707209</v>
      </c>
      <c r="BX10" s="893">
        <f t="shared" si="41"/>
        <v>-3.5368948579469204</v>
      </c>
      <c r="BY10" s="509"/>
      <c r="BZ10" s="925">
        <f t="shared" si="48"/>
        <v>11</v>
      </c>
      <c r="CA10" s="132" t="str">
        <f t="shared" si="49"/>
        <v>Bryan Little</v>
      </c>
      <c r="CB10" s="915">
        <f t="shared" si="50"/>
        <v>-1.5897904167707209</v>
      </c>
      <c r="CC10" s="141">
        <f t="shared" si="57"/>
        <v>8</v>
      </c>
      <c r="CD10" s="107" t="str">
        <f t="shared" si="51"/>
        <v>Mikko Koivu</v>
      </c>
      <c r="CE10" s="99">
        <f t="shared" si="52"/>
        <v>1.5486777186234901</v>
      </c>
      <c r="CF10" s="42"/>
      <c r="CG10" s="44" t="e">
        <f>RANK(CI10,CI$100:CI$136)</f>
        <v>#REF!</v>
      </c>
      <c r="CH10" s="27" t="e">
        <f>#REF!</f>
        <v>#REF!</v>
      </c>
      <c r="CI10" s="61" t="e">
        <f>#REF!</f>
        <v>#REF!</v>
      </c>
      <c r="CJ10" s="141" t="e">
        <f>CJ104+1</f>
        <v>#REF!</v>
      </c>
      <c r="CK10" s="135" t="e">
        <f>VLOOKUP(CJ10,CG$100:CI$136,2,FALSE)</f>
        <v>#REF!</v>
      </c>
      <c r="CL10" s="101" t="e">
        <f>VLOOKUP(CK10,CH$100:CJ$136,2,FALSE)</f>
        <v>#REF!</v>
      </c>
      <c r="CM10" s="45"/>
      <c r="CN10" s="120">
        <f t="shared" si="53"/>
        <v>12</v>
      </c>
      <c r="CO10" s="32" t="str">
        <f t="shared" si="54"/>
        <v>Bryan Little</v>
      </c>
      <c r="CP10" s="34">
        <f t="shared" si="43"/>
        <v>-3.5368948579469204</v>
      </c>
      <c r="CQ10" s="141">
        <v>8</v>
      </c>
      <c r="CR10" s="110" t="str">
        <f t="shared" ref="CR10:CS10" si="62">VLOOKUP(CQ10,CN$3:CP$17,2,FALSE)</f>
        <v>Patrik Elias</v>
      </c>
      <c r="CS10" s="101">
        <f t="shared" si="62"/>
        <v>2.5324847327984266</v>
      </c>
      <c r="CT10" s="13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</row>
    <row r="11" spans="1:109" ht="16.5" customHeight="1" outlineLevel="1">
      <c r="A11" t="str">
        <f t="shared" si="44"/>
        <v>Joffrey Lupul</v>
      </c>
      <c r="B11" s="394" t="str">
        <f t="shared" si="0"/>
        <v>Lupul</v>
      </c>
      <c r="C11" s="433" t="s">
        <v>22</v>
      </c>
      <c r="D11" s="417">
        <v>28</v>
      </c>
      <c r="E11" s="154">
        <v>66</v>
      </c>
      <c r="F11" s="224">
        <v>16</v>
      </c>
      <c r="G11" s="224">
        <f>VLOOKUP(A11,'Hard Stats 2013-2014'!$A$2:$L$691,4,0)</f>
        <v>69</v>
      </c>
      <c r="H11" s="155">
        <v>9</v>
      </c>
      <c r="I11" s="156">
        <v>25</v>
      </c>
      <c r="J11" s="231">
        <v>11</v>
      </c>
      <c r="K11" s="1058">
        <f>VLOOKUP(A11,'Hard Stats 2013-2014'!$A$2:$L$691,5,0)</f>
        <v>22</v>
      </c>
      <c r="L11" s="497">
        <f t="shared" si="1"/>
        <v>24.750000000000004</v>
      </c>
      <c r="M11" s="158">
        <f t="shared" si="45"/>
        <v>29.166666666666668</v>
      </c>
      <c r="N11" s="238">
        <f t="shared" si="46"/>
        <v>52.9375</v>
      </c>
      <c r="O11" s="610">
        <f t="shared" si="47"/>
        <v>24.550724637681157</v>
      </c>
      <c r="P11" s="597">
        <f>(L11/(L$146))*1000</f>
        <v>10.585991529444817</v>
      </c>
      <c r="Q11" s="159">
        <f>(M11/(M$146))*1000</f>
        <v>11.678436473265423</v>
      </c>
      <c r="R11" s="247">
        <f>(N11/(N$146))*1000</f>
        <v>20.479910177590135</v>
      </c>
      <c r="S11" s="643">
        <f>(O11/(O$146))*1000</f>
        <v>8.6692246221014795</v>
      </c>
      <c r="T11" s="630">
        <f>(P11-H$147)</f>
        <v>2.3892702179694059</v>
      </c>
      <c r="U11" s="20">
        <f>(Q11-I$147)</f>
        <v>3.9264984887692993</v>
      </c>
      <c r="V11" s="254">
        <f>(R11-J$147)</f>
        <v>13.017223610425955</v>
      </c>
      <c r="W11" s="1072">
        <f>(S11-K$147)</f>
        <v>1.3699545491087788</v>
      </c>
      <c r="X11" s="661">
        <v>9</v>
      </c>
      <c r="Y11" s="156">
        <v>42</v>
      </c>
      <c r="Z11" s="231">
        <v>7</v>
      </c>
      <c r="AA11" s="1087">
        <f>VLOOKUP(A11,'Hard Stats 2013-2014'!$A$2:$L$691,6,0)</f>
        <v>22</v>
      </c>
      <c r="AB11" s="774">
        <f t="shared" si="2"/>
        <v>24.750000000000004</v>
      </c>
      <c r="AC11" s="160">
        <f t="shared" si="3"/>
        <v>49</v>
      </c>
      <c r="AD11" s="262">
        <f t="shared" si="4"/>
        <v>33.6875</v>
      </c>
      <c r="AE11" s="262">
        <f t="shared" si="5"/>
        <v>24.550724637681157</v>
      </c>
      <c r="AF11" s="161">
        <f t="shared" si="6"/>
        <v>6.0886499789261617</v>
      </c>
      <c r="AG11" s="153">
        <f t="shared" si="7"/>
        <v>11.851311117863602</v>
      </c>
      <c r="AH11" s="214">
        <f t="shared" si="8"/>
        <v>7.2938160413897668</v>
      </c>
      <c r="AI11" s="727">
        <f t="shared" si="9"/>
        <v>5.2464525676900031</v>
      </c>
      <c r="AJ11" s="714">
        <f t="shared" si="10"/>
        <v>-2.1080713325492493</v>
      </c>
      <c r="AK11" s="162">
        <f t="shared" si="11"/>
        <v>4.0993731333674788</v>
      </c>
      <c r="AL11" s="208">
        <f t="shared" si="12"/>
        <v>-0.16887052577441253</v>
      </c>
      <c r="AM11" s="1094">
        <f t="shared" si="13"/>
        <v>-2.0528175053026976</v>
      </c>
      <c r="AN11" s="661">
        <v>7</v>
      </c>
      <c r="AO11" s="156">
        <v>21</v>
      </c>
      <c r="AP11" s="231">
        <v>3</v>
      </c>
      <c r="AQ11" s="1091">
        <f>VLOOKUP(A11,'Hard Stats 2013-2014'!$A$2:$L$691,8,0)</f>
        <v>12</v>
      </c>
      <c r="AR11" s="774">
        <f t="shared" si="14"/>
        <v>19.25</v>
      </c>
      <c r="AS11" s="160">
        <f t="shared" si="15"/>
        <v>24.5</v>
      </c>
      <c r="AT11" s="262">
        <f t="shared" si="16"/>
        <v>14.4375</v>
      </c>
      <c r="AU11" s="262">
        <f t="shared" si="17"/>
        <v>13.391304347826086</v>
      </c>
      <c r="AV11" s="683">
        <f t="shared" si="18"/>
        <v>9.3432583050691935</v>
      </c>
      <c r="AW11" s="153">
        <f t="shared" si="19"/>
        <v>12.204524185761031</v>
      </c>
      <c r="AX11" s="214">
        <f t="shared" si="20"/>
        <v>6.1313791318682282</v>
      </c>
      <c r="AY11" s="214">
        <f t="shared" si="21"/>
        <v>5.478711770951608</v>
      </c>
      <c r="AZ11" s="714">
        <f t="shared" si="22"/>
        <v>1.1465369935937826</v>
      </c>
      <c r="BA11" s="162">
        <f t="shared" si="23"/>
        <v>4.4525862012649071</v>
      </c>
      <c r="BB11" s="208">
        <f t="shared" si="24"/>
        <v>-1.3313074352959511</v>
      </c>
      <c r="BC11" s="1094">
        <f t="shared" si="25"/>
        <v>-1.8205583020410927</v>
      </c>
      <c r="BD11" s="661">
        <v>75</v>
      </c>
      <c r="BE11" s="156">
        <v>191</v>
      </c>
      <c r="BF11" s="231">
        <v>42</v>
      </c>
      <c r="BG11" s="1091">
        <f>VLOOKUP(A11,'Hard Stats 2013-2014'!$A$2:$L$691,9,0)</f>
        <v>191</v>
      </c>
      <c r="BH11" s="774">
        <f t="shared" si="26"/>
        <v>206.24999999999997</v>
      </c>
      <c r="BI11" s="160">
        <f t="shared" si="27"/>
        <v>222.83333333333334</v>
      </c>
      <c r="BJ11" s="262">
        <f t="shared" si="28"/>
        <v>202.125</v>
      </c>
      <c r="BK11" s="262">
        <f t="shared" si="29"/>
        <v>213.14492753623188</v>
      </c>
      <c r="BL11" s="683">
        <f t="shared" si="30"/>
        <v>8.8010113537889652</v>
      </c>
      <c r="BM11" s="153">
        <f t="shared" si="31"/>
        <v>9.2587920595457831</v>
      </c>
      <c r="BN11" s="214">
        <f t="shared" si="32"/>
        <v>8.0751941580934652</v>
      </c>
      <c r="BO11" s="214">
        <f t="shared" si="33"/>
        <v>7.9989828644507002</v>
      </c>
      <c r="BP11" s="714">
        <f t="shared" si="34"/>
        <v>0.60429004231355421</v>
      </c>
      <c r="BQ11" s="162">
        <f t="shared" si="35"/>
        <v>1.5068540750496595</v>
      </c>
      <c r="BR11" s="208">
        <f t="shared" si="36"/>
        <v>0.61250759092928586</v>
      </c>
      <c r="BS11" s="1094">
        <f t="shared" si="37"/>
        <v>0.69971279145799947</v>
      </c>
      <c r="BT11" s="750">
        <f t="shared" si="38"/>
        <v>2.0320259213274934</v>
      </c>
      <c r="BU11" s="163">
        <f t="shared" si="39"/>
        <v>13.985311898451345</v>
      </c>
      <c r="BV11" s="202">
        <f t="shared" si="40"/>
        <v>12.129553240284878</v>
      </c>
      <c r="BW11" s="870">
        <f>(((BS11+BC11)+AM11)+W11)</f>
        <v>-1.803708466777012</v>
      </c>
      <c r="BX11" s="893">
        <f t="shared" si="41"/>
        <v>3.9551720818643905</v>
      </c>
      <c r="BY11" s="509"/>
      <c r="BZ11" s="925">
        <f t="shared" si="48"/>
        <v>12</v>
      </c>
      <c r="CA11" s="132" t="str">
        <f t="shared" si="49"/>
        <v>Joffrey Lupul</v>
      </c>
      <c r="CB11" s="915">
        <f t="shared" si="50"/>
        <v>-1.803708466777012</v>
      </c>
      <c r="CC11" s="141">
        <f t="shared" si="57"/>
        <v>9</v>
      </c>
      <c r="CD11" s="107" t="str">
        <f t="shared" si="51"/>
        <v>Patrik Elias</v>
      </c>
      <c r="CE11" s="99">
        <f t="shared" si="52"/>
        <v>0.58879766830630142</v>
      </c>
      <c r="CF11" s="42"/>
      <c r="CG11" s="44"/>
      <c r="CH11" s="27" t="e">
        <f>#REF!</f>
        <v>#REF!</v>
      </c>
      <c r="CI11" s="61"/>
      <c r="CJ11" s="141"/>
      <c r="CK11" s="135"/>
      <c r="CL11" s="101"/>
      <c r="CM11" s="45"/>
      <c r="CN11" s="120">
        <f t="shared" si="53"/>
        <v>5</v>
      </c>
      <c r="CO11" s="32" t="str">
        <f t="shared" si="54"/>
        <v>Joffrey Lupul</v>
      </c>
      <c r="CP11" s="34">
        <f t="shared" si="43"/>
        <v>3.9551720818643905</v>
      </c>
      <c r="CQ11" s="141">
        <v>9</v>
      </c>
      <c r="CR11" s="110" t="str">
        <f t="shared" ref="CR11:CS11" si="63">VLOOKUP(CQ11,CN$3:CP$17,2,FALSE)</f>
        <v>Mikko Koivu</v>
      </c>
      <c r="CS11" s="101">
        <f t="shared" si="63"/>
        <v>2.2817729983523618</v>
      </c>
      <c r="CT11" s="13"/>
      <c r="DE11" s="12"/>
    </row>
    <row r="12" spans="1:109" ht="16.5" customHeight="1" outlineLevel="1">
      <c r="A12" t="str">
        <f t="shared" si="44"/>
        <v>James Neal</v>
      </c>
      <c r="B12" s="394" t="str">
        <f t="shared" si="0"/>
        <v>Neal</v>
      </c>
      <c r="C12" s="435" t="s">
        <v>18</v>
      </c>
      <c r="D12" s="418">
        <v>20</v>
      </c>
      <c r="E12" s="279">
        <v>80</v>
      </c>
      <c r="F12" s="281">
        <v>40</v>
      </c>
      <c r="G12" s="281">
        <f>VLOOKUP(A12,'Hard Stats 2013-2014'!$A$2:$L$691,4,0)</f>
        <v>59</v>
      </c>
      <c r="H12" s="283">
        <v>1</v>
      </c>
      <c r="I12" s="285">
        <v>40</v>
      </c>
      <c r="J12" s="287">
        <v>21</v>
      </c>
      <c r="K12" s="1059">
        <f>VLOOKUP(A12,'Hard Stats 2013-2014'!$A$2:$L$691,5,0)</f>
        <v>27</v>
      </c>
      <c r="L12" s="800">
        <f t="shared" si="1"/>
        <v>3.85</v>
      </c>
      <c r="M12" s="290">
        <f t="shared" si="45"/>
        <v>38.5</v>
      </c>
      <c r="N12" s="292">
        <f t="shared" si="46"/>
        <v>40.425000000000004</v>
      </c>
      <c r="O12" s="613">
        <f t="shared" si="47"/>
        <v>35.237288135593218</v>
      </c>
      <c r="P12" s="600">
        <f>(L12/(L$146))*1000</f>
        <v>1.6467097934691937</v>
      </c>
      <c r="Q12" s="296">
        <f>(M12/(M$146))*1000</f>
        <v>15.415536144710355</v>
      </c>
      <c r="R12" s="298">
        <f>(N12/(N$146))*1000</f>
        <v>15.639204135614287</v>
      </c>
      <c r="S12" s="646">
        <f>(O12/(O$146))*1000</f>
        <v>12.442808529256594</v>
      </c>
      <c r="T12" s="633">
        <f>(P12-H$147)</f>
        <v>-6.5500115180062171</v>
      </c>
      <c r="U12" s="300">
        <f>(Q12-I$147)</f>
        <v>7.6635981602142316</v>
      </c>
      <c r="V12" s="302">
        <f>(R12-J$147)</f>
        <v>8.1765175684501088</v>
      </c>
      <c r="W12" s="1075">
        <f>(S12-K$147)</f>
        <v>5.1435384562638928</v>
      </c>
      <c r="X12" s="664">
        <v>5</v>
      </c>
      <c r="Y12" s="285">
        <v>41</v>
      </c>
      <c r="Z12" s="287">
        <v>15</v>
      </c>
      <c r="AA12" s="1087">
        <f>VLOOKUP(A12,'Hard Stats 2013-2014'!$A$2:$L$691,6,0)</f>
        <v>34</v>
      </c>
      <c r="AB12" s="775">
        <f t="shared" si="2"/>
        <v>19.25</v>
      </c>
      <c r="AC12" s="304">
        <f t="shared" si="3"/>
        <v>39.462499999999999</v>
      </c>
      <c r="AD12" s="306">
        <f t="shared" si="4"/>
        <v>28.875</v>
      </c>
      <c r="AE12" s="306">
        <f t="shared" si="5"/>
        <v>44.372881355932208</v>
      </c>
      <c r="AF12" s="480">
        <f t="shared" si="6"/>
        <v>4.7356166502759036</v>
      </c>
      <c r="AG12" s="310">
        <f t="shared" si="7"/>
        <v>9.5445380609937214</v>
      </c>
      <c r="AH12" s="312">
        <f t="shared" si="8"/>
        <v>6.2518423211912291</v>
      </c>
      <c r="AI12" s="730">
        <f t="shared" si="9"/>
        <v>9.4824173526970323</v>
      </c>
      <c r="AJ12" s="717">
        <f t="shared" si="10"/>
        <v>-3.4611046611995073</v>
      </c>
      <c r="AK12" s="314">
        <f t="shared" si="11"/>
        <v>1.7926000764975978</v>
      </c>
      <c r="AL12" s="316">
        <f t="shared" si="12"/>
        <v>-1.2108442459729503</v>
      </c>
      <c r="AM12" s="1097">
        <f t="shared" si="13"/>
        <v>2.1831472797043316</v>
      </c>
      <c r="AN12" s="664">
        <v>2</v>
      </c>
      <c r="AO12" s="285">
        <v>30</v>
      </c>
      <c r="AP12" s="287">
        <v>16</v>
      </c>
      <c r="AQ12" s="1106">
        <f>VLOOKUP(A12,'Hard Stats 2013-2014'!$A$2:$L$691,8,0)</f>
        <v>26</v>
      </c>
      <c r="AR12" s="775">
        <f t="shared" si="14"/>
        <v>7.7</v>
      </c>
      <c r="AS12" s="304">
        <f t="shared" si="15"/>
        <v>28.875</v>
      </c>
      <c r="AT12" s="306">
        <f t="shared" si="16"/>
        <v>30.8</v>
      </c>
      <c r="AU12" s="306">
        <f t="shared" si="17"/>
        <v>33.932203389830505</v>
      </c>
      <c r="AV12" s="686">
        <f t="shared" si="18"/>
        <v>3.7373033220276777</v>
      </c>
      <c r="AW12" s="310">
        <f t="shared" si="19"/>
        <v>14.383903504646929</v>
      </c>
      <c r="AX12" s="312">
        <f t="shared" si="20"/>
        <v>13.080275481318887</v>
      </c>
      <c r="AY12" s="312">
        <f t="shared" si="21"/>
        <v>13.882498470462124</v>
      </c>
      <c r="AZ12" s="717">
        <f t="shared" si="22"/>
        <v>-4.4594179894477328</v>
      </c>
      <c r="BA12" s="314">
        <f t="shared" si="23"/>
        <v>6.6319655201508052</v>
      </c>
      <c r="BB12" s="316">
        <f t="shared" si="24"/>
        <v>5.617588914154708</v>
      </c>
      <c r="BC12" s="1097">
        <f t="shared" si="25"/>
        <v>6.5832283974694237</v>
      </c>
      <c r="BD12" s="664">
        <v>52</v>
      </c>
      <c r="BE12" s="285">
        <v>329</v>
      </c>
      <c r="BF12" s="287">
        <v>136</v>
      </c>
      <c r="BG12" s="1106">
        <f>VLOOKUP(A12,'Hard Stats 2013-2014'!$A$2:$L$691,9,0)</f>
        <v>238</v>
      </c>
      <c r="BH12" s="775">
        <f t="shared" si="26"/>
        <v>200.20000000000002</v>
      </c>
      <c r="BI12" s="304">
        <f t="shared" si="27"/>
        <v>316.66249999999997</v>
      </c>
      <c r="BJ12" s="306">
        <f t="shared" si="28"/>
        <v>261.8</v>
      </c>
      <c r="BK12" s="306">
        <f t="shared" si="29"/>
        <v>310.61016949152543</v>
      </c>
      <c r="BL12" s="686">
        <f t="shared" si="30"/>
        <v>8.5428483540778224</v>
      </c>
      <c r="BM12" s="310">
        <f t="shared" si="31"/>
        <v>13.157422171529918</v>
      </c>
      <c r="BN12" s="312">
        <f t="shared" si="32"/>
        <v>10.459299100006774</v>
      </c>
      <c r="BO12" s="312">
        <f t="shared" si="33"/>
        <v>11.656695057237501</v>
      </c>
      <c r="BP12" s="717">
        <f t="shared" si="34"/>
        <v>0.34612704260241145</v>
      </c>
      <c r="BQ12" s="314">
        <f t="shared" si="35"/>
        <v>5.4054841870337942</v>
      </c>
      <c r="BR12" s="316">
        <f t="shared" si="36"/>
        <v>2.9966125328425948</v>
      </c>
      <c r="BS12" s="1097">
        <f t="shared" si="37"/>
        <v>4.3574249842448003</v>
      </c>
      <c r="BT12" s="753">
        <f t="shared" si="38"/>
        <v>-14.124407126051047</v>
      </c>
      <c r="BU12" s="318">
        <f t="shared" si="39"/>
        <v>21.493647943896427</v>
      </c>
      <c r="BV12" s="202">
        <f t="shared" si="40"/>
        <v>15.579874769474461</v>
      </c>
      <c r="BW12" s="870">
        <f>(((BS12+BC12)+AM12)+W12)</f>
        <v>18.26733911768245</v>
      </c>
      <c r="BX12" s="893">
        <f t="shared" si="41"/>
        <v>17.783730695841452</v>
      </c>
      <c r="BY12" s="509"/>
      <c r="BZ12" s="925">
        <f t="shared" si="48"/>
        <v>1</v>
      </c>
      <c r="CA12" s="132" t="str">
        <f t="shared" si="49"/>
        <v>James Neal</v>
      </c>
      <c r="CB12" s="915">
        <f t="shared" si="50"/>
        <v>18.26733911768245</v>
      </c>
      <c r="CC12" s="141">
        <f t="shared" si="57"/>
        <v>10</v>
      </c>
      <c r="CD12" s="107" t="str">
        <f t="shared" si="51"/>
        <v>Daniel Sedin</v>
      </c>
      <c r="CE12" s="99">
        <f t="shared" si="52"/>
        <v>0.38472541153027429</v>
      </c>
      <c r="CF12" s="42"/>
      <c r="CG12" s="44"/>
      <c r="CH12" s="27" t="e">
        <f>#REF!</f>
        <v>#REF!</v>
      </c>
      <c r="CI12" s="61"/>
      <c r="CJ12" s="141"/>
      <c r="CK12" s="135"/>
      <c r="CL12" s="101"/>
      <c r="CM12" s="45"/>
      <c r="CN12" s="120">
        <f t="shared" si="53"/>
        <v>1</v>
      </c>
      <c r="CO12" s="32" t="str">
        <f t="shared" si="54"/>
        <v>James Neal</v>
      </c>
      <c r="CP12" s="34">
        <f t="shared" si="43"/>
        <v>17.783730695841452</v>
      </c>
      <c r="CQ12" s="141">
        <v>10</v>
      </c>
      <c r="CR12" s="110" t="str">
        <f t="shared" ref="CR12:CS12" si="64">VLOOKUP(CQ12,CN$3:CP$17,2,FALSE)</f>
        <v>Ryan O'Reilly</v>
      </c>
      <c r="CS12" s="101">
        <f t="shared" si="64"/>
        <v>1.5187312510541147</v>
      </c>
      <c r="CT12" s="13"/>
      <c r="DE12" s="12"/>
    </row>
    <row r="13" spans="1:109" ht="16.5" customHeight="1" outlineLevel="1">
      <c r="A13" t="str">
        <f t="shared" si="44"/>
        <v>Kyle Okposo</v>
      </c>
      <c r="B13" s="394" t="str">
        <f t="shared" si="0"/>
        <v>Okposo</v>
      </c>
      <c r="C13" s="434" t="s">
        <v>173</v>
      </c>
      <c r="D13" s="417">
        <v>38</v>
      </c>
      <c r="E13" s="154">
        <v>79</v>
      </c>
      <c r="F13" s="224">
        <v>48</v>
      </c>
      <c r="G13" s="224">
        <f>VLOOKUP(A13,'Hard Stats 2013-2014'!$A$2:$L$691,4,0)</f>
        <v>71</v>
      </c>
      <c r="H13" s="155">
        <v>5</v>
      </c>
      <c r="I13" s="156">
        <v>24</v>
      </c>
      <c r="J13" s="231">
        <v>4</v>
      </c>
      <c r="K13" s="1058">
        <f>VLOOKUP(A13,'Hard Stats 2013-2014'!$A$2:$L$691,5,0)</f>
        <v>27</v>
      </c>
      <c r="L13" s="497">
        <f t="shared" si="1"/>
        <v>10.131578947368421</v>
      </c>
      <c r="M13" s="158">
        <f t="shared" si="45"/>
        <v>23.39240506329114</v>
      </c>
      <c r="N13" s="240">
        <f t="shared" si="46"/>
        <v>6.4166666666666661</v>
      </c>
      <c r="O13" s="612">
        <f t="shared" si="47"/>
        <v>29.281690140845068</v>
      </c>
      <c r="P13" s="599">
        <f>(L13/(L$146))*1000</f>
        <v>4.33344682491893</v>
      </c>
      <c r="Q13" s="159">
        <f>(M13/(M$146))*1000</f>
        <v>9.3664017081784454</v>
      </c>
      <c r="R13" s="249">
        <f>(N13/(N$146))*1000</f>
        <v>2.4824133548594101</v>
      </c>
      <c r="S13" s="645">
        <f>(O13/(O$146))*1000</f>
        <v>10.339798636987872</v>
      </c>
      <c r="T13" s="632">
        <f>(P13-H$147)</f>
        <v>-3.863274486556481</v>
      </c>
      <c r="U13" s="20">
        <f>(Q13-I$147)</f>
        <v>1.6144637236823218</v>
      </c>
      <c r="V13" s="256">
        <f>(R13-J$147)</f>
        <v>-4.9802732123047697</v>
      </c>
      <c r="W13" s="1074">
        <f>(S13-K$147)</f>
        <v>3.0405285639951716</v>
      </c>
      <c r="X13" s="663">
        <v>15</v>
      </c>
      <c r="Y13" s="156">
        <v>21</v>
      </c>
      <c r="Z13" s="231">
        <v>20</v>
      </c>
      <c r="AA13" s="1087">
        <f>VLOOKUP(A13,'Hard Stats 2013-2014'!$A$2:$L$691,6,0)</f>
        <v>42</v>
      </c>
      <c r="AB13" s="774">
        <f t="shared" si="2"/>
        <v>30.394736842105264</v>
      </c>
      <c r="AC13" s="160">
        <f t="shared" si="3"/>
        <v>20.468354430379744</v>
      </c>
      <c r="AD13" s="264">
        <f t="shared" si="4"/>
        <v>32.083333333333336</v>
      </c>
      <c r="AE13" s="264">
        <f t="shared" si="5"/>
        <v>45.549295774647888</v>
      </c>
      <c r="AF13" s="308">
        <f t="shared" si="6"/>
        <v>7.4772894478040577</v>
      </c>
      <c r="AG13" s="153">
        <f t="shared" si="7"/>
        <v>4.9505476821455545</v>
      </c>
      <c r="AH13" s="216">
        <f t="shared" si="8"/>
        <v>6.9464914679902545</v>
      </c>
      <c r="AI13" s="729">
        <f t="shared" si="9"/>
        <v>9.7338153272507224</v>
      </c>
      <c r="AJ13" s="716">
        <f t="shared" si="10"/>
        <v>-0.71943186367135326</v>
      </c>
      <c r="AK13" s="162">
        <f t="shared" si="11"/>
        <v>-2.8013903023505691</v>
      </c>
      <c r="AL13" s="210">
        <f t="shared" si="12"/>
        <v>-0.51619509917392481</v>
      </c>
      <c r="AM13" s="1096">
        <f t="shared" si="13"/>
        <v>2.4345452542580217</v>
      </c>
      <c r="AN13" s="663">
        <v>5</v>
      </c>
      <c r="AO13" s="156">
        <v>6</v>
      </c>
      <c r="AP13" s="231">
        <v>3</v>
      </c>
      <c r="AQ13" s="1091">
        <f>VLOOKUP(A13,'Hard Stats 2013-2014'!$A$2:$L$691,8,0)</f>
        <v>15</v>
      </c>
      <c r="AR13" s="774">
        <f t="shared" si="14"/>
        <v>10.131578947368421</v>
      </c>
      <c r="AS13" s="160">
        <f t="shared" si="15"/>
        <v>5.8481012658227849</v>
      </c>
      <c r="AT13" s="264">
        <f t="shared" si="16"/>
        <v>4.8125</v>
      </c>
      <c r="AU13" s="264">
        <f t="shared" si="17"/>
        <v>16.267605633802816</v>
      </c>
      <c r="AV13" s="685">
        <f t="shared" si="18"/>
        <v>4.9175043710890485</v>
      </c>
      <c r="AW13" s="153">
        <f t="shared" si="19"/>
        <v>2.9131956465107702</v>
      </c>
      <c r="AX13" s="216">
        <f t="shared" si="20"/>
        <v>2.0437930439560761</v>
      </c>
      <c r="AY13" s="216">
        <f t="shared" si="21"/>
        <v>6.6554773273883967</v>
      </c>
      <c r="AZ13" s="716">
        <f t="shared" si="22"/>
        <v>-3.2792169403863625</v>
      </c>
      <c r="BA13" s="162">
        <f t="shared" si="23"/>
        <v>-4.8387423379853534</v>
      </c>
      <c r="BB13" s="210">
        <f t="shared" si="24"/>
        <v>-5.4188935232081032</v>
      </c>
      <c r="BC13" s="1096">
        <f t="shared" si="25"/>
        <v>-0.643792745604304</v>
      </c>
      <c r="BD13" s="663">
        <v>72</v>
      </c>
      <c r="BE13" s="156">
        <v>152</v>
      </c>
      <c r="BF13" s="231">
        <v>101</v>
      </c>
      <c r="BG13" s="1091">
        <f>VLOOKUP(A13,'Hard Stats 2013-2014'!$A$2:$L$691,9,0)</f>
        <v>195</v>
      </c>
      <c r="BH13" s="774">
        <f t="shared" si="26"/>
        <v>145.89473684210526</v>
      </c>
      <c r="BI13" s="160">
        <f t="shared" si="27"/>
        <v>148.15189873417722</v>
      </c>
      <c r="BJ13" s="264">
        <f t="shared" si="28"/>
        <v>162.02083333333331</v>
      </c>
      <c r="BK13" s="264">
        <f t="shared" si="29"/>
        <v>211.47887323943661</v>
      </c>
      <c r="BL13" s="685">
        <f t="shared" si="30"/>
        <v>6.2255575049959839</v>
      </c>
      <c r="BM13" s="153">
        <f t="shared" si="31"/>
        <v>6.1557559772922863</v>
      </c>
      <c r="BN13" s="216">
        <f t="shared" si="32"/>
        <v>6.4729730949796815</v>
      </c>
      <c r="BO13" s="216">
        <f t="shared" si="33"/>
        <v>7.936458553291363</v>
      </c>
      <c r="BP13" s="716">
        <f t="shared" si="34"/>
        <v>-1.971163806479427</v>
      </c>
      <c r="BQ13" s="162">
        <f t="shared" si="35"/>
        <v>-1.5961820072038373</v>
      </c>
      <c r="BR13" s="210">
        <f t="shared" si="36"/>
        <v>-0.98971347218449779</v>
      </c>
      <c r="BS13" s="1096">
        <f t="shared" si="37"/>
        <v>0.63718848029866226</v>
      </c>
      <c r="BT13" s="752">
        <f t="shared" si="38"/>
        <v>-9.8330870970936246</v>
      </c>
      <c r="BU13" s="163">
        <f t="shared" si="39"/>
        <v>-7.6218509238574388</v>
      </c>
      <c r="BV13" s="202">
        <f t="shared" si="40"/>
        <v>-11.905075306871296</v>
      </c>
      <c r="BW13" s="870">
        <f>(((BS13+BC13)+AM13)+W13)</f>
        <v>5.4684695529475515</v>
      </c>
      <c r="BX13" s="893">
        <f t="shared" si="41"/>
        <v>-1.0526259526786017</v>
      </c>
      <c r="BY13" s="509"/>
      <c r="BZ13" s="925">
        <f t="shared" si="48"/>
        <v>4</v>
      </c>
      <c r="CA13" s="132" t="str">
        <f t="shared" si="49"/>
        <v>Kyle Okposo</v>
      </c>
      <c r="CB13" s="914">
        <f t="shared" si="50"/>
        <v>5.4684695529475515</v>
      </c>
      <c r="CC13" s="141">
        <f t="shared" si="57"/>
        <v>11</v>
      </c>
      <c r="CD13" s="1041" t="str">
        <f t="shared" si="51"/>
        <v>Bryan Little</v>
      </c>
      <c r="CE13" s="29">
        <f t="shared" si="52"/>
        <v>-1.5897904167707209</v>
      </c>
      <c r="CF13" s="42"/>
      <c r="CG13" s="44" t="e">
        <f>RANK(CI13,CI$3:CI$161)</f>
        <v>#REF!</v>
      </c>
      <c r="CH13" s="27" t="e">
        <f>#REF!</f>
        <v>#REF!</v>
      </c>
      <c r="CI13" s="64" t="e">
        <f>#REF!</f>
        <v>#REF!</v>
      </c>
      <c r="CJ13" s="141">
        <f>CJ163+1</f>
        <v>3</v>
      </c>
      <c r="CK13" s="32" t="e">
        <f>VLOOKUP(CJ13,CG$3:CI$161,2,FALSE)</f>
        <v>#N/A</v>
      </c>
      <c r="CL13" s="34" t="e">
        <f>VLOOKUP(CK13,CH$3:CJ$161,2,FALSE)</f>
        <v>#N/A</v>
      </c>
      <c r="CM13" s="45"/>
      <c r="CN13" s="120">
        <f t="shared" si="53"/>
        <v>11</v>
      </c>
      <c r="CO13" s="32" t="str">
        <f t="shared" si="54"/>
        <v>Kyle Okposo</v>
      </c>
      <c r="CP13" s="34">
        <f t="shared" si="43"/>
        <v>-1.0526259526786017</v>
      </c>
      <c r="CQ13" s="141">
        <v>11</v>
      </c>
      <c r="CR13" s="32" t="str">
        <f t="shared" ref="CR13:CS13" si="65">VLOOKUP(CQ13,CN$3:CP$17,2,FALSE)</f>
        <v>Kyle Okposo</v>
      </c>
      <c r="CS13" s="34">
        <f t="shared" si="65"/>
        <v>-1.0526259526786017</v>
      </c>
      <c r="CT13" s="13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</row>
    <row r="14" spans="1:109" ht="16.5" customHeight="1" outlineLevel="1">
      <c r="A14" t="str">
        <f t="shared" si="44"/>
        <v>Ryan O'Reilly</v>
      </c>
      <c r="B14" s="394" t="str">
        <f t="shared" si="0"/>
        <v>O'Reilly</v>
      </c>
      <c r="C14" s="434" t="s">
        <v>172</v>
      </c>
      <c r="D14" s="417">
        <v>74</v>
      </c>
      <c r="E14" s="154">
        <v>81</v>
      </c>
      <c r="F14" s="224">
        <v>29</v>
      </c>
      <c r="G14" s="224">
        <f>VLOOKUP(A14,'Hard Stats 2013-2014'!$A$2:$L$691,4,0)</f>
        <v>80</v>
      </c>
      <c r="H14" s="155">
        <v>13</v>
      </c>
      <c r="I14" s="156">
        <v>18</v>
      </c>
      <c r="J14" s="231">
        <v>6</v>
      </c>
      <c r="K14" s="1058">
        <f>VLOOKUP(A14,'Hard Stats 2013-2014'!$A$2:$L$691,5,0)</f>
        <v>28</v>
      </c>
      <c r="L14" s="497">
        <f t="shared" si="1"/>
        <v>13.527027027027028</v>
      </c>
      <c r="M14" s="497">
        <f>(I14/E14)*77</f>
        <v>17.111111111111111</v>
      </c>
      <c r="N14" s="497">
        <f>(J14/F14)*77</f>
        <v>15.931034482758621</v>
      </c>
      <c r="O14" s="614">
        <f t="shared" si="47"/>
        <v>26.95</v>
      </c>
      <c r="P14" s="599">
        <f>(L14/(L$146))*1000</f>
        <v>5.7857371121890591</v>
      </c>
      <c r="Q14" s="159">
        <f>(M14/(M$146))*1000</f>
        <v>6.8513493976490469</v>
      </c>
      <c r="R14" s="249">
        <f>(N14/(N$146))*1000</f>
        <v>6.1632331568923284</v>
      </c>
      <c r="S14" s="645">
        <f>(O14/(O$146))*1000</f>
        <v>9.5164443010795807</v>
      </c>
      <c r="T14" s="632">
        <f>(P14-H$147)</f>
        <v>-2.4109841992863519</v>
      </c>
      <c r="U14" s="20">
        <f>(Q14-I$147)</f>
        <v>-0.90058858684707666</v>
      </c>
      <c r="V14" s="256">
        <f>(R14-J$147)</f>
        <v>-1.2994534102718509</v>
      </c>
      <c r="W14" s="1074">
        <f>(S14-K$147)</f>
        <v>2.21717422808688</v>
      </c>
      <c r="X14" s="663">
        <v>13</v>
      </c>
      <c r="Y14" s="156">
        <v>37</v>
      </c>
      <c r="Z14" s="231">
        <v>14</v>
      </c>
      <c r="AA14" s="1087">
        <f>VLOOKUP(A14,'Hard Stats 2013-2014'!$A$2:$L$691,6,0)</f>
        <v>36</v>
      </c>
      <c r="AB14" s="774">
        <f t="shared" si="2"/>
        <v>13.527027027027028</v>
      </c>
      <c r="AC14" s="160">
        <f t="shared" si="3"/>
        <v>35.172839506172835</v>
      </c>
      <c r="AD14" s="264">
        <f t="shared" si="4"/>
        <v>37.172413793103452</v>
      </c>
      <c r="AE14" s="264">
        <f t="shared" si="5"/>
        <v>34.65</v>
      </c>
      <c r="AF14" s="308">
        <f t="shared" si="6"/>
        <v>3.3277306191127969</v>
      </c>
      <c r="AG14" s="153">
        <f t="shared" si="7"/>
        <v>8.507025793598741</v>
      </c>
      <c r="AH14" s="216">
        <f t="shared" si="8"/>
        <v>8.0483487353266394</v>
      </c>
      <c r="AI14" s="729">
        <f t="shared" si="9"/>
        <v>7.4046523739443</v>
      </c>
      <c r="AJ14" s="716">
        <f t="shared" si="10"/>
        <v>-4.8689906923626136</v>
      </c>
      <c r="AK14" s="162">
        <f t="shared" si="11"/>
        <v>0.75508780910261741</v>
      </c>
      <c r="AL14" s="210">
        <f t="shared" si="12"/>
        <v>0.58566216816246008</v>
      </c>
      <c r="AM14" s="1096">
        <f t="shared" si="13"/>
        <v>0.10538230095159928</v>
      </c>
      <c r="AN14" s="663">
        <v>4</v>
      </c>
      <c r="AO14" s="156">
        <v>15</v>
      </c>
      <c r="AP14" s="231">
        <v>6</v>
      </c>
      <c r="AQ14" s="1091">
        <f>VLOOKUP(A14,'Hard Stats 2013-2014'!$A$2:$L$691,8,0)</f>
        <v>22</v>
      </c>
      <c r="AR14" s="774">
        <f t="shared" si="14"/>
        <v>4.1621621621621623</v>
      </c>
      <c r="AS14" s="160">
        <f t="shared" si="15"/>
        <v>14.259259259259258</v>
      </c>
      <c r="AT14" s="264">
        <f t="shared" si="16"/>
        <v>15.931034482758621</v>
      </c>
      <c r="AU14" s="264">
        <f t="shared" si="17"/>
        <v>21.175000000000001</v>
      </c>
      <c r="AV14" s="685">
        <f t="shared" si="18"/>
        <v>2.0201639578527986</v>
      </c>
      <c r="AW14" s="153">
        <f t="shared" si="19"/>
        <v>7.1031622245170007</v>
      </c>
      <c r="AX14" s="216">
        <f t="shared" si="20"/>
        <v>6.7656597317166662</v>
      </c>
      <c r="AY14" s="216">
        <f t="shared" si="21"/>
        <v>8.6632129878172304</v>
      </c>
      <c r="AZ14" s="716">
        <f t="shared" si="22"/>
        <v>-6.1765573536226128</v>
      </c>
      <c r="BA14" s="162">
        <f t="shared" si="23"/>
        <v>-0.64877575997912285</v>
      </c>
      <c r="BB14" s="210">
        <f t="shared" si="24"/>
        <v>-0.69702683544751309</v>
      </c>
      <c r="BC14" s="1096">
        <f t="shared" si="25"/>
        <v>1.3639429148245297</v>
      </c>
      <c r="BD14" s="663">
        <v>119</v>
      </c>
      <c r="BE14" s="156">
        <v>189</v>
      </c>
      <c r="BF14" s="231">
        <v>66</v>
      </c>
      <c r="BG14" s="1091">
        <f>VLOOKUP(A14,'Hard Stats 2013-2014'!$A$2:$L$691,9,0)</f>
        <v>201</v>
      </c>
      <c r="BH14" s="774">
        <f t="shared" si="26"/>
        <v>123.82432432432432</v>
      </c>
      <c r="BI14" s="160">
        <f t="shared" si="27"/>
        <v>179.66666666666669</v>
      </c>
      <c r="BJ14" s="264">
        <f t="shared" si="28"/>
        <v>175.24137931034483</v>
      </c>
      <c r="BK14" s="264">
        <f t="shared" si="29"/>
        <v>193.46250000000001</v>
      </c>
      <c r="BL14" s="685">
        <f t="shared" si="30"/>
        <v>5.2837783478963667</v>
      </c>
      <c r="BM14" s="153">
        <f t="shared" si="31"/>
        <v>7.4652040689531454</v>
      </c>
      <c r="BN14" s="216">
        <f t="shared" si="32"/>
        <v>7.0011535557854669</v>
      </c>
      <c r="BO14" s="216">
        <f t="shared" si="33"/>
        <v>7.2603333342321177</v>
      </c>
      <c r="BP14" s="716">
        <f t="shared" si="34"/>
        <v>-2.9129429635790443</v>
      </c>
      <c r="BQ14" s="162">
        <f t="shared" si="35"/>
        <v>-0.28673391554297822</v>
      </c>
      <c r="BR14" s="210">
        <f t="shared" si="36"/>
        <v>-0.46153301137871239</v>
      </c>
      <c r="BS14" s="1096">
        <f t="shared" si="37"/>
        <v>-3.8936738760583012E-2</v>
      </c>
      <c r="BT14" s="752">
        <f t="shared" si="38"/>
        <v>-16.369475208850623</v>
      </c>
      <c r="BU14" s="163">
        <f t="shared" si="39"/>
        <v>-1.0810104532665603</v>
      </c>
      <c r="BV14" s="202">
        <f t="shared" si="40"/>
        <v>-1.8723510889356163</v>
      </c>
      <c r="BW14" s="870">
        <f>(((BS14+BC14)+AM14)+W14)</f>
        <v>3.647562705102426</v>
      </c>
      <c r="BX14" s="893">
        <f t="shared" si="41"/>
        <v>1.5187312510541147</v>
      </c>
      <c r="BY14" s="509"/>
      <c r="BZ14" s="925">
        <f t="shared" si="48"/>
        <v>6</v>
      </c>
      <c r="CA14" s="132" t="str">
        <f t="shared" si="49"/>
        <v>Ryan O'Reilly</v>
      </c>
      <c r="CB14" s="915">
        <f t="shared" si="50"/>
        <v>3.647562705102426</v>
      </c>
      <c r="CC14" s="141">
        <f t="shared" si="57"/>
        <v>12</v>
      </c>
      <c r="CD14" s="107" t="str">
        <f t="shared" si="51"/>
        <v>Joffrey Lupul</v>
      </c>
      <c r="CE14" s="99">
        <f t="shared" si="52"/>
        <v>-1.803708466777012</v>
      </c>
      <c r="CF14" s="42"/>
      <c r="CG14" s="44"/>
      <c r="CH14" s="27" t="e">
        <f>#REF!</f>
        <v>#REF!</v>
      </c>
      <c r="CI14" s="61"/>
      <c r="CJ14" s="141"/>
      <c r="CK14" s="135"/>
      <c r="CL14" s="101"/>
      <c r="CM14" s="45"/>
      <c r="CN14" s="120">
        <f t="shared" si="53"/>
        <v>10</v>
      </c>
      <c r="CO14" s="32" t="str">
        <f t="shared" si="54"/>
        <v>Ryan O'Reilly</v>
      </c>
      <c r="CP14" s="34">
        <f t="shared" si="43"/>
        <v>1.5187312510541147</v>
      </c>
      <c r="CQ14" s="141">
        <v>12</v>
      </c>
      <c r="CR14" s="110" t="str">
        <f t="shared" ref="CR14:CS14" si="66">VLOOKUP(CQ14,CN$3:CP$17,2,FALSE)</f>
        <v>Bryan Little</v>
      </c>
      <c r="CS14" s="101">
        <f t="shared" si="66"/>
        <v>-3.5368948579469204</v>
      </c>
      <c r="CT14" s="13"/>
      <c r="DE14" s="12"/>
    </row>
    <row r="15" spans="1:109" ht="16.5" customHeight="1" outlineLevel="1">
      <c r="A15" t="str">
        <f t="shared" si="44"/>
        <v>Ondrej Palat</v>
      </c>
      <c r="B15" s="394" t="str">
        <f t="shared" si="0"/>
        <v>Palat</v>
      </c>
      <c r="C15" s="434" t="s">
        <v>174</v>
      </c>
      <c r="D15" s="419" t="s">
        <v>55</v>
      </c>
      <c r="E15" s="274" t="s">
        <v>55</v>
      </c>
      <c r="F15" s="224">
        <v>14</v>
      </c>
      <c r="G15" s="224">
        <f>VLOOKUP(A15,'Hard Stats 2013-2014'!$A$2:$L$691,4,0)</f>
        <v>81</v>
      </c>
      <c r="H15" s="275" t="s">
        <v>55</v>
      </c>
      <c r="I15" s="276" t="s">
        <v>55</v>
      </c>
      <c r="J15" s="231">
        <v>2</v>
      </c>
      <c r="K15" s="1058">
        <f>VLOOKUP(A15,'Hard Stats 2013-2014'!$A$2:$L$691,5,0)</f>
        <v>23</v>
      </c>
      <c r="L15" s="591" t="s">
        <v>55</v>
      </c>
      <c r="M15" s="591" t="s">
        <v>55</v>
      </c>
      <c r="N15" s="498">
        <f t="shared" ref="N15:N20" si="67">(J15/F15)*77</f>
        <v>11</v>
      </c>
      <c r="O15" s="612">
        <f t="shared" si="47"/>
        <v>21.864197530864196</v>
      </c>
      <c r="P15" s="810" t="s">
        <v>55</v>
      </c>
      <c r="Q15" s="768" t="s">
        <v>55</v>
      </c>
      <c r="R15" s="249">
        <f>(N15/(N$146))*1000</f>
        <v>4.25556575118756</v>
      </c>
      <c r="S15" s="645">
        <f>(O15/(O$146))*1000</f>
        <v>7.7205720961139441</v>
      </c>
      <c r="T15" s="817" t="s">
        <v>55</v>
      </c>
      <c r="U15" s="769" t="s">
        <v>55</v>
      </c>
      <c r="V15" s="256">
        <f>(R15-J$147)</f>
        <v>-3.2071208159766194</v>
      </c>
      <c r="W15" s="1074">
        <f>(S15-K$147)</f>
        <v>0.42130202312124343</v>
      </c>
      <c r="X15" s="665" t="s">
        <v>55</v>
      </c>
      <c r="Y15" s="276" t="s">
        <v>55</v>
      </c>
      <c r="Z15" s="231">
        <v>2</v>
      </c>
      <c r="AA15" s="1087">
        <f>VLOOKUP(A15,'Hard Stats 2013-2014'!$A$2:$L$691,6,0)</f>
        <v>36</v>
      </c>
      <c r="AB15" s="827" t="s">
        <v>55</v>
      </c>
      <c r="AC15" s="828" t="s">
        <v>55</v>
      </c>
      <c r="AD15" s="264">
        <f t="shared" si="4"/>
        <v>11</v>
      </c>
      <c r="AE15" s="264">
        <f t="shared" si="5"/>
        <v>34.222222222222221</v>
      </c>
      <c r="AF15" s="835" t="s">
        <v>55</v>
      </c>
      <c r="AG15" s="837" t="s">
        <v>55</v>
      </c>
      <c r="AH15" s="216">
        <f t="shared" si="8"/>
        <v>2.3816542175966586</v>
      </c>
      <c r="AI15" s="729">
        <f t="shared" si="9"/>
        <v>7.3132369125375805</v>
      </c>
      <c r="AJ15" s="843" t="s">
        <v>55</v>
      </c>
      <c r="AK15" s="845" t="s">
        <v>55</v>
      </c>
      <c r="AL15" s="210">
        <f t="shared" si="12"/>
        <v>-5.0810323495675203</v>
      </c>
      <c r="AM15" s="1096">
        <f t="shared" si="13"/>
        <v>1.3966839544879761E-2</v>
      </c>
      <c r="AN15" s="665" t="s">
        <v>55</v>
      </c>
      <c r="AO15" s="276" t="s">
        <v>55</v>
      </c>
      <c r="AP15" s="231">
        <v>0</v>
      </c>
      <c r="AQ15" s="1091">
        <f>VLOOKUP(A15,'Hard Stats 2013-2014'!$A$2:$L$691,8,0)</f>
        <v>11</v>
      </c>
      <c r="AR15" s="827" t="s">
        <v>55</v>
      </c>
      <c r="AS15" s="828" t="s">
        <v>55</v>
      </c>
      <c r="AT15" s="264">
        <f t="shared" si="16"/>
        <v>0</v>
      </c>
      <c r="AU15" s="264">
        <f t="shared" si="17"/>
        <v>10.456790123456789</v>
      </c>
      <c r="AV15" s="851" t="s">
        <v>55</v>
      </c>
      <c r="AW15" s="837" t="s">
        <v>55</v>
      </c>
      <c r="AX15" s="216">
        <f t="shared" si="20"/>
        <v>0</v>
      </c>
      <c r="AY15" s="216">
        <f t="shared" si="21"/>
        <v>4.2781298705270272</v>
      </c>
      <c r="AZ15" s="843" t="s">
        <v>55</v>
      </c>
      <c r="BA15" s="845" t="s">
        <v>55</v>
      </c>
      <c r="BB15" s="210">
        <f t="shared" si="24"/>
        <v>-7.4626865671641793</v>
      </c>
      <c r="BC15" s="1096">
        <f t="shared" si="25"/>
        <v>-3.0211402024656735</v>
      </c>
      <c r="BD15" s="665" t="s">
        <v>55</v>
      </c>
      <c r="BE15" s="276" t="s">
        <v>55</v>
      </c>
      <c r="BF15" s="231">
        <v>16</v>
      </c>
      <c r="BG15" s="1091">
        <f>VLOOKUP(A15,'Hard Stats 2013-2014'!$A$2:$L$691,9,0)</f>
        <v>165</v>
      </c>
      <c r="BH15" s="827" t="s">
        <v>55</v>
      </c>
      <c r="BI15" s="828" t="s">
        <v>55</v>
      </c>
      <c r="BJ15" s="264">
        <f t="shared" si="28"/>
        <v>88</v>
      </c>
      <c r="BK15" s="264">
        <f t="shared" si="29"/>
        <v>156.85185185185188</v>
      </c>
      <c r="BL15" s="851" t="s">
        <v>55</v>
      </c>
      <c r="BM15" s="837" t="s">
        <v>55</v>
      </c>
      <c r="BN15" s="216">
        <f t="shared" si="32"/>
        <v>3.5157307899182433</v>
      </c>
      <c r="BO15" s="216">
        <f t="shared" si="33"/>
        <v>5.8863951852996719</v>
      </c>
      <c r="BP15" s="843" t="s">
        <v>55</v>
      </c>
      <c r="BQ15" s="845" t="s">
        <v>55</v>
      </c>
      <c r="BR15" s="210">
        <f t="shared" si="36"/>
        <v>-3.946955777245936</v>
      </c>
      <c r="BS15" s="1096">
        <f t="shared" si="37"/>
        <v>-1.4128748876930288</v>
      </c>
      <c r="BT15" s="861" t="s">
        <v>55</v>
      </c>
      <c r="BU15" s="860" t="s">
        <v>55</v>
      </c>
      <c r="BV15" s="202">
        <f t="shared" si="40"/>
        <v>-19.697795509954258</v>
      </c>
      <c r="BW15" s="870">
        <f>(((BS15+BC15)+AM15)+W15)</f>
        <v>-3.9987462274925791</v>
      </c>
      <c r="BX15" s="1051">
        <f>((BW15*0.65)+(BV15*0.35))</f>
        <v>-9.4934134763541671</v>
      </c>
      <c r="BY15" s="509"/>
      <c r="BZ15" s="925">
        <f t="shared" si="48"/>
        <v>14</v>
      </c>
      <c r="CA15" s="132" t="str">
        <f t="shared" si="49"/>
        <v>Ondrej Palat</v>
      </c>
      <c r="CB15" s="915">
        <f t="shared" si="50"/>
        <v>-3.9987462274925791</v>
      </c>
      <c r="CC15" s="141">
        <f t="shared" si="57"/>
        <v>13</v>
      </c>
      <c r="CD15" s="107" t="str">
        <f t="shared" si="51"/>
        <v>Tyler Bozak</v>
      </c>
      <c r="CE15" s="99">
        <f t="shared" si="52"/>
        <v>-2.9497897535635476</v>
      </c>
      <c r="CF15" s="42"/>
      <c r="CG15" s="44"/>
      <c r="CH15" s="27" t="e">
        <f>#REF!</f>
        <v>#REF!</v>
      </c>
      <c r="CI15" s="61"/>
      <c r="CJ15" s="141"/>
      <c r="CK15" s="135"/>
      <c r="CL15" s="101"/>
      <c r="CM15" s="45"/>
      <c r="CN15" s="120">
        <f t="shared" si="53"/>
        <v>15</v>
      </c>
      <c r="CO15" s="32" t="str">
        <f t="shared" si="54"/>
        <v>Ondrej Palat</v>
      </c>
      <c r="CP15" s="34">
        <f t="shared" si="43"/>
        <v>-9.4934134763541671</v>
      </c>
      <c r="CQ15" s="141">
        <v>13</v>
      </c>
      <c r="CR15" s="110" t="str">
        <f t="shared" ref="CR15:CS15" si="68">VLOOKUP(CQ15,CN$3:CP$17,2,FALSE)</f>
        <v>Tyler Bozak</v>
      </c>
      <c r="CS15" s="101">
        <f t="shared" si="68"/>
        <v>-4.0034160651628721</v>
      </c>
      <c r="CT15" s="13"/>
      <c r="DE15" s="12"/>
    </row>
    <row r="16" spans="1:109" ht="16.5" customHeight="1" outlineLevel="1">
      <c r="A16" t="str">
        <f t="shared" si="44"/>
        <v>Daniel Sedin</v>
      </c>
      <c r="B16" s="394" t="str">
        <f t="shared" si="0"/>
        <v>Sedin</v>
      </c>
      <c r="C16" s="436" t="s">
        <v>68</v>
      </c>
      <c r="D16" s="418">
        <v>82</v>
      </c>
      <c r="E16" s="279">
        <v>72</v>
      </c>
      <c r="F16" s="281">
        <v>47</v>
      </c>
      <c r="G16" s="281">
        <f>VLOOKUP(A16,'Hard Stats 2013-2014'!$A$2:$L$691,4,0)</f>
        <v>73</v>
      </c>
      <c r="H16" s="283">
        <v>41</v>
      </c>
      <c r="I16" s="285">
        <v>30</v>
      </c>
      <c r="J16" s="287">
        <v>12</v>
      </c>
      <c r="K16" s="1059">
        <f>VLOOKUP(A16,'Hard Stats 2013-2014'!$A$2:$L$691,5,0)</f>
        <v>16</v>
      </c>
      <c r="L16" s="800">
        <f t="shared" si="1"/>
        <v>38.5</v>
      </c>
      <c r="M16" s="497">
        <f t="shared" ref="M16:M17" si="69">(I16/E16)*77</f>
        <v>32.083333333333336</v>
      </c>
      <c r="N16" s="292">
        <f t="shared" si="67"/>
        <v>19.659574468085104</v>
      </c>
      <c r="O16" s="613">
        <f t="shared" si="47"/>
        <v>16.876712328767123</v>
      </c>
      <c r="P16" s="600">
        <f>(L16/(L$146))*1000</f>
        <v>16.467097934691935</v>
      </c>
      <c r="Q16" s="296">
        <f>(M16/(M$146))*1000</f>
        <v>12.846280120591965</v>
      </c>
      <c r="R16" s="298">
        <f>(N16/(N$146))*1000</f>
        <v>7.6056919808458519</v>
      </c>
      <c r="S16" s="646">
        <f>(O16/(O$146))*1000</f>
        <v>5.9594171748443552</v>
      </c>
      <c r="T16" s="633">
        <f>(P16-H$147)</f>
        <v>8.2703766232165243</v>
      </c>
      <c r="U16" s="300">
        <f>(Q16-I$147)</f>
        <v>5.0943421360958414</v>
      </c>
      <c r="V16" s="302">
        <f>(R16-J$147)</f>
        <v>0.14300541368167252</v>
      </c>
      <c r="W16" s="1075">
        <f>(S16-K$147)</f>
        <v>-1.3398528981483455</v>
      </c>
      <c r="X16" s="664">
        <v>63</v>
      </c>
      <c r="Y16" s="285">
        <v>37</v>
      </c>
      <c r="Z16" s="287">
        <v>28</v>
      </c>
      <c r="AA16" s="1087">
        <f>VLOOKUP(A16,'Hard Stats 2013-2014'!$A$2:$L$691,6,0)</f>
        <v>31</v>
      </c>
      <c r="AB16" s="775">
        <f t="shared" si="2"/>
        <v>59.158536585365852</v>
      </c>
      <c r="AC16" s="304">
        <f t="shared" si="3"/>
        <v>39.569444444444443</v>
      </c>
      <c r="AD16" s="306">
        <f t="shared" si="4"/>
        <v>45.87234042553191</v>
      </c>
      <c r="AE16" s="306">
        <f t="shared" si="5"/>
        <v>32.698630136986303</v>
      </c>
      <c r="AF16" s="480">
        <f t="shared" si="6"/>
        <v>14.553358486213751</v>
      </c>
      <c r="AG16" s="310">
        <f t="shared" si="7"/>
        <v>9.5704040177985839</v>
      </c>
      <c r="AH16" s="312">
        <f t="shared" si="8"/>
        <v>9.9320048223179782</v>
      </c>
      <c r="AI16" s="730">
        <f t="shared" si="9"/>
        <v>6.987647597938305</v>
      </c>
      <c r="AJ16" s="717">
        <f t="shared" si="10"/>
        <v>6.3566371747383403</v>
      </c>
      <c r="AK16" s="314">
        <f t="shared" si="11"/>
        <v>1.8184660333024603</v>
      </c>
      <c r="AL16" s="316">
        <f t="shared" si="12"/>
        <v>2.4693182551537989</v>
      </c>
      <c r="AM16" s="1097">
        <f t="shared" si="13"/>
        <v>-0.31162247505439566</v>
      </c>
      <c r="AN16" s="664">
        <v>42</v>
      </c>
      <c r="AO16" s="285">
        <v>25</v>
      </c>
      <c r="AP16" s="287">
        <v>12</v>
      </c>
      <c r="AQ16" s="1106">
        <f>VLOOKUP(A16,'Hard Stats 2013-2014'!$A$2:$L$691,8,0)</f>
        <v>18</v>
      </c>
      <c r="AR16" s="775">
        <f t="shared" si="14"/>
        <v>39.439024390243901</v>
      </c>
      <c r="AS16" s="304">
        <f t="shared" si="15"/>
        <v>26.736111111111111</v>
      </c>
      <c r="AT16" s="306">
        <f t="shared" si="16"/>
        <v>19.659574468085104</v>
      </c>
      <c r="AU16" s="306">
        <f t="shared" si="17"/>
        <v>18.986301369863014</v>
      </c>
      <c r="AV16" s="686">
        <f t="shared" si="18"/>
        <v>19.14228530794664</v>
      </c>
      <c r="AW16" s="310">
        <f t="shared" si="19"/>
        <v>13.318429170969379</v>
      </c>
      <c r="AX16" s="312">
        <f t="shared" si="20"/>
        <v>8.3491120093524813</v>
      </c>
      <c r="AY16" s="312">
        <f t="shared" si="21"/>
        <v>7.7677625793628966</v>
      </c>
      <c r="AZ16" s="717">
        <f t="shared" si="22"/>
        <v>10.945563996471229</v>
      </c>
      <c r="BA16" s="314">
        <f t="shared" si="23"/>
        <v>5.5664911864732556</v>
      </c>
      <c r="BB16" s="316">
        <f t="shared" si="24"/>
        <v>0.88642544218830199</v>
      </c>
      <c r="BC16" s="1097">
        <f t="shared" si="25"/>
        <v>0.4684925063701959</v>
      </c>
      <c r="BD16" s="664">
        <v>266</v>
      </c>
      <c r="BE16" s="285">
        <v>229</v>
      </c>
      <c r="BF16" s="287">
        <v>138</v>
      </c>
      <c r="BG16" s="1106">
        <f>VLOOKUP(A16,'Hard Stats 2013-2014'!$A$2:$L$691,9,0)</f>
        <v>224</v>
      </c>
      <c r="BH16" s="775">
        <f t="shared" si="26"/>
        <v>249.78048780487808</v>
      </c>
      <c r="BI16" s="304">
        <f t="shared" si="27"/>
        <v>244.90277777777777</v>
      </c>
      <c r="BJ16" s="306">
        <f t="shared" si="28"/>
        <v>226.08510638297872</v>
      </c>
      <c r="BK16" s="306">
        <f t="shared" si="29"/>
        <v>236.27397260273972</v>
      </c>
      <c r="BL16" s="686">
        <f t="shared" si="30"/>
        <v>10.658525620003289</v>
      </c>
      <c r="BM16" s="310">
        <f t="shared" si="31"/>
        <v>10.175784117799227</v>
      </c>
      <c r="BN16" s="312">
        <f t="shared" si="32"/>
        <v>9.0324360187793165</v>
      </c>
      <c r="BO16" s="312">
        <f t="shared" si="33"/>
        <v>8.8669783513555203</v>
      </c>
      <c r="BP16" s="717">
        <f t="shared" si="34"/>
        <v>2.4618043085278778</v>
      </c>
      <c r="BQ16" s="314">
        <f t="shared" si="35"/>
        <v>2.4238461333031029</v>
      </c>
      <c r="BR16" s="316">
        <f t="shared" si="36"/>
        <v>1.5697494516151371</v>
      </c>
      <c r="BS16" s="1097">
        <f t="shared" si="37"/>
        <v>1.5677082783628196</v>
      </c>
      <c r="BT16" s="753">
        <f t="shared" si="38"/>
        <v>28.034382102953973</v>
      </c>
      <c r="BU16" s="318">
        <f t="shared" si="39"/>
        <v>14.90314548917466</v>
      </c>
      <c r="BV16" s="319">
        <f t="shared" si="40"/>
        <v>5.0684985626389105</v>
      </c>
      <c r="BW16" s="870">
        <f>(((BS16+BC16)+AM16)+W16)</f>
        <v>0.38472541153027429</v>
      </c>
      <c r="BX16" s="893">
        <f t="shared" si="41"/>
        <v>3.2416993646273036</v>
      </c>
      <c r="BY16" s="509"/>
      <c r="BZ16" s="925">
        <f t="shared" si="48"/>
        <v>10</v>
      </c>
      <c r="CA16" s="132" t="str">
        <f t="shared" si="49"/>
        <v>Daniel Sedin</v>
      </c>
      <c r="CB16" s="915">
        <f t="shared" si="50"/>
        <v>0.38472541153027429</v>
      </c>
      <c r="CC16" s="141">
        <f t="shared" si="57"/>
        <v>14</v>
      </c>
      <c r="CD16" s="107" t="str">
        <f t="shared" si="51"/>
        <v>Ondrej Palat</v>
      </c>
      <c r="CE16" s="99">
        <f t="shared" si="52"/>
        <v>-3.9987462274925791</v>
      </c>
      <c r="CF16" s="42"/>
      <c r="CG16" s="44"/>
      <c r="CH16" s="27" t="e">
        <f>#REF!</f>
        <v>#REF!</v>
      </c>
      <c r="CI16" s="61"/>
      <c r="CJ16" s="141"/>
      <c r="CK16" s="135"/>
      <c r="CL16" s="101"/>
      <c r="CM16" s="45"/>
      <c r="CN16" s="120">
        <f t="shared" si="53"/>
        <v>7</v>
      </c>
      <c r="CO16" s="32" t="str">
        <f t="shared" si="54"/>
        <v>Daniel Sedin</v>
      </c>
      <c r="CP16" s="34">
        <f t="shared" si="43"/>
        <v>3.2416993646273036</v>
      </c>
      <c r="CQ16" s="141">
        <v>14</v>
      </c>
      <c r="CR16" s="110" t="str">
        <f t="shared" ref="CR16:CS16" si="70">VLOOKUP(CQ16,CN$3:CP$17,2,FALSE)</f>
        <v>Lee Stempniak</v>
      </c>
      <c r="CS16" s="101">
        <f t="shared" si="70"/>
        <v>-8.8925004023060765</v>
      </c>
      <c r="CT16" s="13"/>
      <c r="DE16" s="12"/>
    </row>
    <row r="17" spans="1:109" ht="16.5" customHeight="1" outlineLevel="1">
      <c r="A17" t="str">
        <f t="shared" si="44"/>
        <v>Lee Stempniak</v>
      </c>
      <c r="B17" s="394" t="str">
        <f t="shared" si="0"/>
        <v>Stempniak</v>
      </c>
      <c r="C17" s="434" t="s">
        <v>175</v>
      </c>
      <c r="D17" s="417">
        <v>82</v>
      </c>
      <c r="E17" s="154">
        <v>61</v>
      </c>
      <c r="F17" s="224">
        <v>47</v>
      </c>
      <c r="G17" s="224">
        <f>VLOOKUP(A17,'Hard Stats 2013-2014'!$A$2:$L$691,4,0)</f>
        <v>73</v>
      </c>
      <c r="H17" s="155">
        <v>19</v>
      </c>
      <c r="I17" s="156">
        <v>14</v>
      </c>
      <c r="J17" s="231">
        <v>9</v>
      </c>
      <c r="K17" s="1058">
        <f>VLOOKUP(A17,'Hard Stats 2013-2014'!$A$2:$L$691,5,0)</f>
        <v>12</v>
      </c>
      <c r="L17" s="497">
        <f t="shared" si="1"/>
        <v>17.841463414634148</v>
      </c>
      <c r="M17" s="497">
        <f t="shared" si="69"/>
        <v>17.672131147540984</v>
      </c>
      <c r="N17" s="240">
        <f t="shared" si="67"/>
        <v>14.74468085106383</v>
      </c>
      <c r="O17" s="612">
        <f t="shared" si="47"/>
        <v>12.657534246575342</v>
      </c>
      <c r="P17" s="599">
        <f>(L17/(L$146))*1000</f>
        <v>7.6310941648572399</v>
      </c>
      <c r="Q17" s="159">
        <f>(M17/(M$146))*1000</f>
        <v>7.0759838041293444</v>
      </c>
      <c r="R17" s="249">
        <f>(N17/(N$146))*1000</f>
        <v>5.7042689856343891</v>
      </c>
      <c r="S17" s="645">
        <f>(O17/(O$146))*1000</f>
        <v>4.4695628811332657</v>
      </c>
      <c r="T17" s="632">
        <f>(P17-H$147)</f>
        <v>-0.56562714661817104</v>
      </c>
      <c r="U17" s="20">
        <f>(Q17-I$147)</f>
        <v>-0.67595418036677923</v>
      </c>
      <c r="V17" s="256">
        <f>(R17-J$147)</f>
        <v>-1.7584175815297902</v>
      </c>
      <c r="W17" s="1074">
        <f>(S17-K$147)</f>
        <v>-2.829707191859435</v>
      </c>
      <c r="X17" s="663">
        <v>19</v>
      </c>
      <c r="Y17" s="156">
        <v>14</v>
      </c>
      <c r="Z17" s="231">
        <v>23</v>
      </c>
      <c r="AA17" s="1088">
        <f>VLOOKUP(A17,'Hard Stats 2013-2014'!$A$2:$L$691,6,0)</f>
        <v>22</v>
      </c>
      <c r="AB17" s="774">
        <f t="shared" si="2"/>
        <v>17.841463414634148</v>
      </c>
      <c r="AC17" s="160">
        <f t="shared" si="3"/>
        <v>17.672131147540984</v>
      </c>
      <c r="AD17" s="264">
        <f t="shared" si="4"/>
        <v>37.680851063829785</v>
      </c>
      <c r="AE17" s="264">
        <f t="shared" si="5"/>
        <v>23.205479452054792</v>
      </c>
      <c r="AF17" s="308">
        <f t="shared" si="6"/>
        <v>4.3891081148898614</v>
      </c>
      <c r="AG17" s="153">
        <f t="shared" si="7"/>
        <v>4.2742433539835947</v>
      </c>
      <c r="AH17" s="216">
        <f t="shared" si="8"/>
        <v>8.15843253261834</v>
      </c>
      <c r="AI17" s="729">
        <f t="shared" si="9"/>
        <v>4.9589757146658933</v>
      </c>
      <c r="AJ17" s="716">
        <f t="shared" si="10"/>
        <v>-3.8076131965855495</v>
      </c>
      <c r="AK17" s="162">
        <f t="shared" si="11"/>
        <v>-3.4776946305125289</v>
      </c>
      <c r="AL17" s="210">
        <f t="shared" si="12"/>
        <v>0.69574596545416068</v>
      </c>
      <c r="AM17" s="1096">
        <f t="shared" si="13"/>
        <v>-2.3402943583268074</v>
      </c>
      <c r="AN17" s="663">
        <v>6</v>
      </c>
      <c r="AO17" s="156">
        <v>5</v>
      </c>
      <c r="AP17" s="231">
        <v>6</v>
      </c>
      <c r="AQ17" s="1091">
        <f>VLOOKUP(A17,'Hard Stats 2013-2014'!$A$2:$L$691,8,0)</f>
        <v>4</v>
      </c>
      <c r="AR17" s="774">
        <f t="shared" si="14"/>
        <v>5.6341463414634143</v>
      </c>
      <c r="AS17" s="160">
        <f t="shared" si="15"/>
        <v>6.3114754098360653</v>
      </c>
      <c r="AT17" s="264">
        <f t="shared" si="16"/>
        <v>9.8297872340425521</v>
      </c>
      <c r="AU17" s="264">
        <f t="shared" si="17"/>
        <v>4.2191780821917808</v>
      </c>
      <c r="AV17" s="685">
        <f t="shared" si="18"/>
        <v>2.7346121868495197</v>
      </c>
      <c r="AW17" s="153">
        <f t="shared" si="19"/>
        <v>3.1440226239665412</v>
      </c>
      <c r="AX17" s="216">
        <f t="shared" si="20"/>
        <v>4.1745560046762407</v>
      </c>
      <c r="AY17" s="216">
        <f t="shared" si="21"/>
        <v>1.7261694620806436</v>
      </c>
      <c r="AZ17" s="716">
        <f t="shared" si="22"/>
        <v>-5.4621091246258917</v>
      </c>
      <c r="BA17" s="162">
        <f t="shared" si="23"/>
        <v>-4.6079153605295824</v>
      </c>
      <c r="BB17" s="210">
        <f t="shared" si="24"/>
        <v>-3.2881305624879387</v>
      </c>
      <c r="BC17" s="1096">
        <f t="shared" si="25"/>
        <v>-5.5731006109120571</v>
      </c>
      <c r="BD17" s="663">
        <v>199</v>
      </c>
      <c r="BE17" s="156">
        <v>130</v>
      </c>
      <c r="BF17" s="231">
        <v>113</v>
      </c>
      <c r="BG17" s="1091">
        <f>VLOOKUP(A17,'Hard Stats 2013-2014'!$A$2:$L$691,9,0)</f>
        <v>178</v>
      </c>
      <c r="BH17" s="774">
        <f t="shared" si="26"/>
        <v>186.86585365853659</v>
      </c>
      <c r="BI17" s="160">
        <f t="shared" si="27"/>
        <v>164.09836065573771</v>
      </c>
      <c r="BJ17" s="264">
        <f t="shared" si="28"/>
        <v>185.12765957446808</v>
      </c>
      <c r="BK17" s="264">
        <f t="shared" si="29"/>
        <v>187.75342465753425</v>
      </c>
      <c r="BL17" s="685">
        <f t="shared" si="30"/>
        <v>7.9738593924084755</v>
      </c>
      <c r="BM17" s="153">
        <f t="shared" si="31"/>
        <v>6.8183362690672746</v>
      </c>
      <c r="BN17" s="216">
        <f t="shared" si="32"/>
        <v>7.3961251458120483</v>
      </c>
      <c r="BO17" s="216">
        <f t="shared" si="33"/>
        <v>7.0460810113450121</v>
      </c>
      <c r="BP17" s="716">
        <f t="shared" si="34"/>
        <v>-0.22286191906693542</v>
      </c>
      <c r="BQ17" s="162">
        <f t="shared" si="35"/>
        <v>-0.93360171542884896</v>
      </c>
      <c r="BR17" s="210">
        <f t="shared" si="36"/>
        <v>-6.6561421352131056E-2</v>
      </c>
      <c r="BS17" s="1096">
        <f t="shared" si="37"/>
        <v>-0.25318906164768862</v>
      </c>
      <c r="BT17" s="752">
        <f t="shared" si="38"/>
        <v>-10.058211386896547</v>
      </c>
      <c r="BU17" s="163">
        <f t="shared" si="39"/>
        <v>-9.6951658868377386</v>
      </c>
      <c r="BV17" s="202">
        <f t="shared" si="40"/>
        <v>-4.4173635999156993</v>
      </c>
      <c r="BW17" s="870">
        <f>(((BS17+BC17)+AM17)+W17)</f>
        <v>-10.996291222745988</v>
      </c>
      <c r="BX17" s="893">
        <f t="shared" si="41"/>
        <v>-8.8925004023060765</v>
      </c>
      <c r="BY17" s="509"/>
      <c r="BZ17" s="925">
        <f t="shared" si="48"/>
        <v>15</v>
      </c>
      <c r="CA17" s="132" t="str">
        <f t="shared" si="49"/>
        <v>Lee Stempniak</v>
      </c>
      <c r="CB17" s="915">
        <f t="shared" si="50"/>
        <v>-10.996291222745988</v>
      </c>
      <c r="CC17" s="141">
        <f t="shared" si="57"/>
        <v>15</v>
      </c>
      <c r="CD17" s="932" t="str">
        <f t="shared" si="51"/>
        <v>Lee Stempniak</v>
      </c>
      <c r="CE17" s="933">
        <f t="shared" si="52"/>
        <v>-10.996291222745988</v>
      </c>
      <c r="CF17" s="42"/>
      <c r="CG17" s="44"/>
      <c r="CH17" s="27" t="e">
        <f>#REF!</f>
        <v>#REF!</v>
      </c>
      <c r="CI17" s="61"/>
      <c r="CJ17" s="141"/>
      <c r="CK17" s="135"/>
      <c r="CL17" s="101"/>
      <c r="CM17" s="45"/>
      <c r="CN17" s="120">
        <f t="shared" si="53"/>
        <v>14</v>
      </c>
      <c r="CO17" s="32" t="str">
        <f t="shared" si="54"/>
        <v>Lee Stempniak</v>
      </c>
      <c r="CP17" s="34">
        <f t="shared" si="43"/>
        <v>-8.8925004023060765</v>
      </c>
      <c r="CQ17" s="141">
        <v>15</v>
      </c>
      <c r="CR17" s="110" t="str">
        <f t="shared" ref="CR17:CS17" si="71">VLOOKUP(CQ17,CN$3:CP$17,2,FALSE)</f>
        <v>Ondrej Palat</v>
      </c>
      <c r="CS17" s="101">
        <f t="shared" si="71"/>
        <v>-9.4934134763541671</v>
      </c>
      <c r="CT17" s="13"/>
      <c r="DE17" s="12"/>
    </row>
    <row r="18" spans="1:109" ht="16.5" customHeight="1" outlineLevel="1">
      <c r="A18" t="str">
        <f t="shared" si="44"/>
        <v>Jay Bouwmeester</v>
      </c>
      <c r="B18" s="394" t="str">
        <f t="shared" si="0"/>
        <v>Bouwmeester</v>
      </c>
      <c r="C18" s="437" t="s">
        <v>59</v>
      </c>
      <c r="D18" s="420">
        <v>82</v>
      </c>
      <c r="E18" s="328">
        <v>33</v>
      </c>
      <c r="F18" s="329">
        <v>14</v>
      </c>
      <c r="G18" s="329">
        <f>VLOOKUP(A18,'Hard Stats 2013-2014'!$A$2:$L$691,4,0)</f>
        <v>82</v>
      </c>
      <c r="H18" s="330">
        <v>5</v>
      </c>
      <c r="I18" s="93">
        <v>6</v>
      </c>
      <c r="J18" s="260">
        <v>7</v>
      </c>
      <c r="K18" s="1060">
        <f>VLOOKUP(A18,'Hard Stats 2013-2014'!$A$2:$L$691,5,0)</f>
        <v>4</v>
      </c>
      <c r="L18" s="801">
        <f t="shared" ref="L18:M20" si="72">(H18/D18)*77</f>
        <v>4.6951219512195124</v>
      </c>
      <c r="M18" s="87">
        <f t="shared" si="72"/>
        <v>14</v>
      </c>
      <c r="N18" s="332">
        <f t="shared" si="67"/>
        <v>38.5</v>
      </c>
      <c r="O18" s="615">
        <f t="shared" si="47"/>
        <v>3.75609756097561</v>
      </c>
      <c r="P18" s="601">
        <f>(L18/(L$146))*1000</f>
        <v>2.0081826749624314</v>
      </c>
      <c r="Q18" s="88">
        <f>(M18/(M$146))*1000</f>
        <v>5.6056495071674028</v>
      </c>
      <c r="R18" s="333">
        <f>(N18/(N$146))*1000</f>
        <v>14.894480129156461</v>
      </c>
      <c r="S18" s="647">
        <f>(O18/(O$146))*1000</f>
        <v>1.3263337004988962</v>
      </c>
      <c r="T18" s="634">
        <f>(P18-H$147)</f>
        <v>-6.1885386365129795</v>
      </c>
      <c r="U18" s="89">
        <f>(Q18-I$147)</f>
        <v>-2.1462884773287207</v>
      </c>
      <c r="V18" s="334">
        <f>(R18-J$147)</f>
        <v>7.4317935619922819</v>
      </c>
      <c r="W18" s="1076">
        <f>(S18-K$147)</f>
        <v>-5.9729363724938045</v>
      </c>
      <c r="X18" s="666">
        <v>24</v>
      </c>
      <c r="Y18" s="93">
        <v>9</v>
      </c>
      <c r="Z18" s="260">
        <v>15</v>
      </c>
      <c r="AA18" s="1089">
        <f>VLOOKUP(A18,'Hard Stats 2013-2014'!$A$2:$L$691,6,0)</f>
        <v>33</v>
      </c>
      <c r="AB18" s="776">
        <f t="shared" si="2"/>
        <v>22.536585365853657</v>
      </c>
      <c r="AC18" s="90">
        <f t="shared" si="3"/>
        <v>21</v>
      </c>
      <c r="AD18" s="335">
        <f t="shared" si="4"/>
        <v>82.5</v>
      </c>
      <c r="AE18" s="335">
        <f t="shared" si="5"/>
        <v>30.987804878048781</v>
      </c>
      <c r="AF18" s="408">
        <f t="shared" si="6"/>
        <v>5.5441365661766664</v>
      </c>
      <c r="AG18" s="91">
        <f t="shared" si="7"/>
        <v>5.0791333362272582</v>
      </c>
      <c r="AH18" s="336">
        <f t="shared" si="8"/>
        <v>17.862406631974938</v>
      </c>
      <c r="AI18" s="731">
        <f t="shared" si="9"/>
        <v>6.6220468384867726</v>
      </c>
      <c r="AJ18" s="718">
        <f t="shared" si="10"/>
        <v>-2.6525847452987446</v>
      </c>
      <c r="AK18" s="92">
        <f t="shared" si="11"/>
        <v>-2.6728046482688654</v>
      </c>
      <c r="AL18" s="337">
        <f t="shared" si="12"/>
        <v>10.399720064810758</v>
      </c>
      <c r="AM18" s="1098">
        <f t="shared" si="13"/>
        <v>-0.67722323450592814</v>
      </c>
      <c r="AN18" s="666">
        <v>10</v>
      </c>
      <c r="AO18" s="93">
        <v>5</v>
      </c>
      <c r="AP18" s="260">
        <v>7</v>
      </c>
      <c r="AQ18" s="1089">
        <f>VLOOKUP(A18,'Hard Stats 2013-2014'!$A$2:$L$691,8,0)</f>
        <v>11</v>
      </c>
      <c r="AR18" s="776">
        <f t="shared" si="14"/>
        <v>9.3902439024390247</v>
      </c>
      <c r="AS18" s="90">
        <f t="shared" si="15"/>
        <v>11.666666666666668</v>
      </c>
      <c r="AT18" s="335">
        <f t="shared" si="16"/>
        <v>38.5</v>
      </c>
      <c r="AU18" s="335">
        <f t="shared" si="17"/>
        <v>10.329268292682928</v>
      </c>
      <c r="AV18" s="687">
        <f t="shared" si="18"/>
        <v>4.5576869780825335</v>
      </c>
      <c r="AW18" s="91">
        <f t="shared" si="19"/>
        <v>5.8116781836957294</v>
      </c>
      <c r="AX18" s="336">
        <f t="shared" si="20"/>
        <v>16.350344351648609</v>
      </c>
      <c r="AY18" s="336">
        <f t="shared" si="21"/>
        <v>4.2259575550327959</v>
      </c>
      <c r="AZ18" s="718">
        <f t="shared" si="22"/>
        <v>-3.6390343333928774</v>
      </c>
      <c r="BA18" s="92">
        <f t="shared" si="23"/>
        <v>-1.9402598008003942</v>
      </c>
      <c r="BB18" s="337">
        <f t="shared" si="24"/>
        <v>8.8876577844844284</v>
      </c>
      <c r="BC18" s="1098">
        <f t="shared" si="25"/>
        <v>-3.0733125179599048</v>
      </c>
      <c r="BD18" s="666">
        <v>107</v>
      </c>
      <c r="BE18" s="93">
        <v>55</v>
      </c>
      <c r="BF18" s="260">
        <v>79</v>
      </c>
      <c r="BG18" s="1089">
        <f>VLOOKUP(A18,'Hard Stats 2013-2014'!$A$2:$L$691,9,0)</f>
        <v>152</v>
      </c>
      <c r="BH18" s="776">
        <f t="shared" si="26"/>
        <v>100.47560975609757</v>
      </c>
      <c r="BI18" s="90">
        <f t="shared" si="27"/>
        <v>128.33333333333334</v>
      </c>
      <c r="BJ18" s="335">
        <f t="shared" si="28"/>
        <v>434.50000000000006</v>
      </c>
      <c r="BK18" s="335">
        <f t="shared" si="29"/>
        <v>142.73170731707319</v>
      </c>
      <c r="BL18" s="687">
        <f t="shared" si="30"/>
        <v>4.2874520351141046</v>
      </c>
      <c r="BM18" s="91">
        <f t="shared" si="31"/>
        <v>5.3322886206808189</v>
      </c>
      <c r="BN18" s="336">
        <f t="shared" si="32"/>
        <v>17.358920775221328</v>
      </c>
      <c r="BO18" s="336">
        <f t="shared" si="33"/>
        <v>5.3564890998824515</v>
      </c>
      <c r="BP18" s="718">
        <f t="shared" si="34"/>
        <v>-3.9092692763613064</v>
      </c>
      <c r="BQ18" s="92">
        <f t="shared" si="35"/>
        <v>-2.4196493638153047</v>
      </c>
      <c r="BR18" s="337">
        <f t="shared" si="36"/>
        <v>9.8962342080571482</v>
      </c>
      <c r="BS18" s="1098">
        <f t="shared" si="37"/>
        <v>-1.9427809731102492</v>
      </c>
      <c r="BT18" s="754">
        <f t="shared" si="38"/>
        <v>-16.389426991565909</v>
      </c>
      <c r="BU18" s="94">
        <f t="shared" si="39"/>
        <v>-9.1790022902132851</v>
      </c>
      <c r="BV18" s="204">
        <f t="shared" si="40"/>
        <v>36.615405619344614</v>
      </c>
      <c r="BW18" s="871">
        <f>(((BS18+BC18)+AM18)+W18)</f>
        <v>-11.666253098069888</v>
      </c>
      <c r="BX18" s="895">
        <f t="shared" si="41"/>
        <v>3.0669695979401235</v>
      </c>
      <c r="BY18" s="509"/>
      <c r="BZ18" s="926">
        <f>RANK(CB18,CB$18:CB$25)</f>
        <v>6</v>
      </c>
      <c r="CA18" s="907" t="str">
        <f t="shared" si="49"/>
        <v>Jay Bouwmeester</v>
      </c>
      <c r="CB18" s="916">
        <f t="shared" si="50"/>
        <v>-11.666253098069888</v>
      </c>
      <c r="CC18" s="143">
        <v>1</v>
      </c>
      <c r="CD18" s="32" t="str">
        <f>VLOOKUP(CC18,BZ$18:CB$25,2,FALSE)</f>
        <v>Mark Giordano</v>
      </c>
      <c r="CE18" s="34">
        <f>VLOOKUP(CD18,CA$18:CC$25,2,FALSE)</f>
        <v>3.2069939284200348</v>
      </c>
      <c r="CF18" s="97"/>
      <c r="CG18" s="147" t="e">
        <f>RANK(CI18,CI$18:CI$120)</f>
        <v>#REF!</v>
      </c>
      <c r="CH18" s="9" t="e">
        <f>#REF!</f>
        <v>#REF!</v>
      </c>
      <c r="CI18" s="148" t="e">
        <f>#REF!</f>
        <v>#REF!</v>
      </c>
      <c r="CJ18" s="143">
        <v>1</v>
      </c>
      <c r="CK18" s="149" t="e">
        <f>VLOOKUP(CJ18,CG$18:CI$120,2,FALSE)</f>
        <v>#N/A</v>
      </c>
      <c r="CL18" s="150" t="e">
        <f>VLOOKUP(CK18,CH$18:CJ$120,2,FALSE)</f>
        <v>#N/A</v>
      </c>
      <c r="CM18" s="151"/>
      <c r="CN18" s="144">
        <f>RANK(CP18,CP$18:CP$25)</f>
        <v>1</v>
      </c>
      <c r="CO18" s="68" t="str">
        <f t="shared" si="54"/>
        <v>Jay Bouwmeester</v>
      </c>
      <c r="CP18" s="69">
        <f t="shared" si="43"/>
        <v>3.0669695979401235</v>
      </c>
      <c r="CQ18" s="143">
        <v>1</v>
      </c>
      <c r="CR18" s="152" t="str">
        <f>VLOOKUP(CQ18,CN$18:CP$25,2,FALSE)</f>
        <v>Jay Bouwmeester</v>
      </c>
      <c r="CS18" s="150">
        <f>VLOOKUP(CR18,CO$18:CQ$25,2,FALSE)</f>
        <v>3.0669695979401235</v>
      </c>
      <c r="CT18" s="272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</row>
    <row r="19" spans="1:109" ht="16.5" customHeight="1" outlineLevel="1">
      <c r="A19" t="str">
        <f t="shared" si="44"/>
        <v>Brian Campbell</v>
      </c>
      <c r="B19" s="394" t="str">
        <f t="shared" si="0"/>
        <v>Campbell</v>
      </c>
      <c r="C19" s="438" t="s">
        <v>36</v>
      </c>
      <c r="D19" s="417">
        <v>65</v>
      </c>
      <c r="E19" s="154">
        <v>82</v>
      </c>
      <c r="F19" s="224">
        <v>48</v>
      </c>
      <c r="G19" s="224">
        <f>VLOOKUP(A19,'Hard Stats 2013-2014'!$A$2:$L$691,4,0)</f>
        <v>82</v>
      </c>
      <c r="H19" s="155">
        <v>5</v>
      </c>
      <c r="I19" s="156">
        <v>4</v>
      </c>
      <c r="J19" s="231">
        <v>8</v>
      </c>
      <c r="K19" s="1058">
        <f>VLOOKUP(A19,'Hard Stats 2013-2014'!$A$2:$L$691,5,0)</f>
        <v>7</v>
      </c>
      <c r="L19" s="497">
        <f t="shared" si="72"/>
        <v>5.9230769230769234</v>
      </c>
      <c r="M19" s="158">
        <f t="shared" si="72"/>
        <v>3.75609756097561</v>
      </c>
      <c r="N19" s="238">
        <f t="shared" si="67"/>
        <v>12.833333333333332</v>
      </c>
      <c r="O19" s="610">
        <f t="shared" si="47"/>
        <v>6.5731707317073171</v>
      </c>
      <c r="P19" s="597">
        <f>(L19/(L$146))*1000</f>
        <v>2.5333996822602982</v>
      </c>
      <c r="Q19" s="159">
        <f>(M19/(M$146))*1000</f>
        <v>1.5039547458254006</v>
      </c>
      <c r="R19" s="247">
        <f>(N19/(N$146))*1000</f>
        <v>4.9648267097188201</v>
      </c>
      <c r="S19" s="643">
        <f>(O19/(O$146))*1000</f>
        <v>2.3210839758730684</v>
      </c>
      <c r="T19" s="630">
        <f>(P19-H$147)</f>
        <v>-5.6633216292151127</v>
      </c>
      <c r="U19" s="20">
        <f>(Q19-I$147)</f>
        <v>-6.2479832386707228</v>
      </c>
      <c r="V19" s="254">
        <f>(R19-J$147)</f>
        <v>-2.4978598574453592</v>
      </c>
      <c r="W19" s="1072">
        <f>(S19-K$147)</f>
        <v>-4.9781860971196323</v>
      </c>
      <c r="X19" s="661">
        <v>22</v>
      </c>
      <c r="Y19" s="156">
        <v>49</v>
      </c>
      <c r="Z19" s="231">
        <v>19</v>
      </c>
      <c r="AA19" s="1087">
        <f>VLOOKUP(A19,'Hard Stats 2013-2014'!$A$2:$L$691,6,0)</f>
        <v>30</v>
      </c>
      <c r="AB19" s="774">
        <f t="shared" si="2"/>
        <v>26.061538461538461</v>
      </c>
      <c r="AC19" s="160">
        <f t="shared" si="3"/>
        <v>46.012195121951216</v>
      </c>
      <c r="AD19" s="262">
        <f t="shared" si="4"/>
        <v>30.479166666666664</v>
      </c>
      <c r="AE19" s="262">
        <f t="shared" si="5"/>
        <v>28.170731707317074</v>
      </c>
      <c r="AF19" s="161">
        <f t="shared" si="6"/>
        <v>6.4112963880658373</v>
      </c>
      <c r="AG19" s="153">
        <f t="shared" si="7"/>
        <v>11.12867019604265</v>
      </c>
      <c r="AH19" s="214">
        <f t="shared" si="8"/>
        <v>6.5991668945907414</v>
      </c>
      <c r="AI19" s="727">
        <f t="shared" si="9"/>
        <v>6.0200425804425208</v>
      </c>
      <c r="AJ19" s="714">
        <f t="shared" si="10"/>
        <v>-1.7854249234095736</v>
      </c>
      <c r="AK19" s="162">
        <f t="shared" si="11"/>
        <v>3.3767322115465266</v>
      </c>
      <c r="AL19" s="208">
        <f t="shared" si="12"/>
        <v>-0.86351967257343798</v>
      </c>
      <c r="AM19" s="1094">
        <f t="shared" si="13"/>
        <v>-1.2792274925501799</v>
      </c>
      <c r="AN19" s="661">
        <v>6</v>
      </c>
      <c r="AO19" s="156">
        <v>31</v>
      </c>
      <c r="AP19" s="231">
        <v>17</v>
      </c>
      <c r="AQ19" s="1091">
        <f>VLOOKUP(A19,'Hard Stats 2013-2014'!$A$2:$L$691,8,0)</f>
        <v>12</v>
      </c>
      <c r="AR19" s="774">
        <f t="shared" si="14"/>
        <v>7.1076923076923082</v>
      </c>
      <c r="AS19" s="160">
        <f t="shared" si="15"/>
        <v>29.109756097560975</v>
      </c>
      <c r="AT19" s="262">
        <f t="shared" si="16"/>
        <v>27.270833333333336</v>
      </c>
      <c r="AU19" s="262">
        <f t="shared" si="17"/>
        <v>11.268292682926829</v>
      </c>
      <c r="AV19" s="683">
        <f t="shared" si="18"/>
        <v>3.4498184511024719</v>
      </c>
      <c r="AW19" s="153">
        <f t="shared" si="19"/>
        <v>14.500845809562756</v>
      </c>
      <c r="AX19" s="214">
        <f t="shared" si="20"/>
        <v>11.5814939157511</v>
      </c>
      <c r="AY19" s="214">
        <f t="shared" si="21"/>
        <v>4.6101355145812315</v>
      </c>
      <c r="AZ19" s="714">
        <f t="shared" si="22"/>
        <v>-4.7469028603729395</v>
      </c>
      <c r="BA19" s="162">
        <f t="shared" si="23"/>
        <v>6.7489078250666328</v>
      </c>
      <c r="BB19" s="208">
        <f t="shared" si="24"/>
        <v>4.1188073485869205</v>
      </c>
      <c r="BC19" s="1094">
        <f t="shared" si="25"/>
        <v>-2.6891345584114692</v>
      </c>
      <c r="BD19" s="661">
        <v>84</v>
      </c>
      <c r="BE19" s="156">
        <v>131</v>
      </c>
      <c r="BF19" s="231">
        <v>70</v>
      </c>
      <c r="BG19" s="1091">
        <f>VLOOKUP(A19,'Hard Stats 2013-2014'!$A$2:$L$691,9,0)</f>
        <v>116</v>
      </c>
      <c r="BH19" s="774">
        <f t="shared" si="26"/>
        <v>99.507692307692309</v>
      </c>
      <c r="BI19" s="160">
        <f t="shared" si="27"/>
        <v>123.01219512195122</v>
      </c>
      <c r="BJ19" s="262">
        <f t="shared" si="28"/>
        <v>112.29166666666666</v>
      </c>
      <c r="BK19" s="262">
        <f t="shared" si="29"/>
        <v>108.92682926829268</v>
      </c>
      <c r="BL19" s="683">
        <f t="shared" si="30"/>
        <v>4.2461494777664921</v>
      </c>
      <c r="BM19" s="153">
        <f t="shared" si="31"/>
        <v>5.1111937266525889</v>
      </c>
      <c r="BN19" s="214">
        <f t="shared" si="32"/>
        <v>4.4862189767185905</v>
      </c>
      <c r="BO19" s="214">
        <f t="shared" si="33"/>
        <v>4.0878469446471328</v>
      </c>
      <c r="BP19" s="714">
        <f t="shared" si="34"/>
        <v>-3.9505718337089188</v>
      </c>
      <c r="BQ19" s="162">
        <f t="shared" si="35"/>
        <v>-2.6407442578435347</v>
      </c>
      <c r="BR19" s="208">
        <f t="shared" si="36"/>
        <v>-2.9764675904455888</v>
      </c>
      <c r="BS19" s="1094">
        <f t="shared" si="37"/>
        <v>-3.2114231283455679</v>
      </c>
      <c r="BT19" s="750">
        <f t="shared" si="38"/>
        <v>-16.146221246706546</v>
      </c>
      <c r="BU19" s="163">
        <f t="shared" si="39"/>
        <v>1.2369125400989018</v>
      </c>
      <c r="BV19" s="202">
        <f t="shared" si="40"/>
        <v>-2.2190397718774655</v>
      </c>
      <c r="BW19" s="870">
        <f>(((BS19+BC19)+AM19)+W19)</f>
        <v>-12.157971276426849</v>
      </c>
      <c r="BX19" s="893">
        <f t="shared" si="41"/>
        <v>-7.8368034434094582</v>
      </c>
      <c r="BY19" s="509"/>
      <c r="BZ19" s="926">
        <f t="shared" ref="BZ19:BZ25" si="73">RANK(CB19,CB$18:CB$25)</f>
        <v>7</v>
      </c>
      <c r="CA19" s="132" t="str">
        <f t="shared" si="49"/>
        <v>Brian Campbell</v>
      </c>
      <c r="CB19" s="915">
        <f t="shared" si="50"/>
        <v>-12.157971276426849</v>
      </c>
      <c r="CC19" s="142">
        <v>2</v>
      </c>
      <c r="CD19" s="32" t="str">
        <f t="shared" ref="CD19:CE19" si="74">VLOOKUP(CC19,BZ$18:CB$25,2,FALSE)</f>
        <v>Roman Josi</v>
      </c>
      <c r="CE19" s="34">
        <f t="shared" si="74"/>
        <v>-5.6866935803741177</v>
      </c>
      <c r="CF19" s="42"/>
      <c r="CG19" s="44" t="e">
        <f>RANK(CI19,CI$42:CI$49)</f>
        <v>#REF!</v>
      </c>
      <c r="CH19" s="27" t="e">
        <f>#REF!</f>
        <v>#REF!</v>
      </c>
      <c r="CI19" s="64" t="e">
        <f>#REF!</f>
        <v>#REF!</v>
      </c>
      <c r="CJ19" s="142">
        <f>CJ172+1</f>
        <v>3</v>
      </c>
      <c r="CK19" s="32" t="e">
        <f>VLOOKUP(CJ19,CG$42:CI$49,2,FALSE)</f>
        <v>#N/A</v>
      </c>
      <c r="CL19" s="34" t="e">
        <f>VLOOKUP(CK19,CH$42:CJ$49,2,FALSE)</f>
        <v>#N/A</v>
      </c>
      <c r="CM19" s="45"/>
      <c r="CN19" s="120">
        <f t="shared" ref="CN19:CN25" si="75">RANK(CP19,CP$18:CP$25)</f>
        <v>4</v>
      </c>
      <c r="CO19" s="32" t="str">
        <f t="shared" si="54"/>
        <v>Brian Campbell</v>
      </c>
      <c r="CP19" s="34">
        <f t="shared" si="43"/>
        <v>-7.8368034434094582</v>
      </c>
      <c r="CQ19" s="142">
        <v>2</v>
      </c>
      <c r="CR19" s="32" t="str">
        <f t="shared" ref="CR19:CS19" si="76">VLOOKUP(CQ19,CN$18:CP$25,2,FALSE)</f>
        <v>Mark Giordano</v>
      </c>
      <c r="CS19" s="34">
        <f t="shared" si="76"/>
        <v>-4.1467760111298437</v>
      </c>
      <c r="CT19" s="13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</row>
    <row r="20" spans="1:109" ht="16.5" customHeight="1" outlineLevel="1">
      <c r="A20" t="str">
        <f t="shared" si="44"/>
        <v>Jason Demers</v>
      </c>
      <c r="B20" s="394" t="str">
        <f t="shared" si="0"/>
        <v>Demers</v>
      </c>
      <c r="C20" s="434" t="s">
        <v>167</v>
      </c>
      <c r="D20" s="417">
        <v>75</v>
      </c>
      <c r="E20" s="154">
        <v>57</v>
      </c>
      <c r="F20" s="224">
        <v>22</v>
      </c>
      <c r="G20" s="224">
        <f>VLOOKUP(A20,'Hard Stats 2013-2014'!$A$2:$L$691,4,0)</f>
        <v>75</v>
      </c>
      <c r="H20" s="155">
        <v>2</v>
      </c>
      <c r="I20" s="156">
        <v>4</v>
      </c>
      <c r="J20" s="231">
        <v>1</v>
      </c>
      <c r="K20" s="1058">
        <f>VLOOKUP(A20,'Hard Stats 2013-2014'!$A$2:$L$691,5,0)</f>
        <v>5</v>
      </c>
      <c r="L20" s="497">
        <f t="shared" si="72"/>
        <v>2.0533333333333337</v>
      </c>
      <c r="M20" s="158">
        <f t="shared" si="72"/>
        <v>5.4035087719298245</v>
      </c>
      <c r="N20" s="238">
        <f t="shared" si="67"/>
        <v>3.5</v>
      </c>
      <c r="O20" s="610">
        <f t="shared" si="47"/>
        <v>5.1333333333333329</v>
      </c>
      <c r="P20" s="599">
        <f>(L20/(L$146))*1000</f>
        <v>0.87824522318357012</v>
      </c>
      <c r="Q20" s="159">
        <f>(M20/(M$146))*1000</f>
        <v>2.1635840203102252</v>
      </c>
      <c r="R20" s="249">
        <f>(N20/(N$146))*1000</f>
        <v>1.3540436481051328</v>
      </c>
      <c r="S20" s="645">
        <f>(O20/(O$146))*1000</f>
        <v>1.8126560573484913</v>
      </c>
      <c r="T20" s="632">
        <f>(P20-H$147)</f>
        <v>-7.3184760882918409</v>
      </c>
      <c r="U20" s="20">
        <f>(Q20-I$147)</f>
        <v>-5.5883539641858988</v>
      </c>
      <c r="V20" s="256">
        <f>(R20-J$147)</f>
        <v>-6.1086429190590463</v>
      </c>
      <c r="W20" s="1074">
        <f>(S20-K$147)</f>
        <v>-5.4866140156442089</v>
      </c>
      <c r="X20" s="663">
        <v>22</v>
      </c>
      <c r="Y20" s="156">
        <v>9</v>
      </c>
      <c r="Z20" s="231">
        <v>2</v>
      </c>
      <c r="AA20" s="1087">
        <f>VLOOKUP(A20,'Hard Stats 2013-2014'!$A$2:$L$691,6,0)</f>
        <v>29</v>
      </c>
      <c r="AB20" s="774">
        <f t="shared" si="2"/>
        <v>22.586666666666666</v>
      </c>
      <c r="AC20" s="160">
        <f t="shared" si="3"/>
        <v>12.157894736842104</v>
      </c>
      <c r="AD20" s="262">
        <f t="shared" si="4"/>
        <v>7</v>
      </c>
      <c r="AE20" s="262">
        <f t="shared" si="5"/>
        <v>29.773333333333333</v>
      </c>
      <c r="AF20" s="308">
        <f t="shared" si="6"/>
        <v>5.5564568696570591</v>
      </c>
      <c r="AG20" s="153">
        <f t="shared" si="7"/>
        <v>2.9405508788684123</v>
      </c>
      <c r="AH20" s="216">
        <f t="shared" si="8"/>
        <v>1.5155981384706008</v>
      </c>
      <c r="AI20" s="729">
        <f t="shared" si="9"/>
        <v>6.3625161139076951</v>
      </c>
      <c r="AJ20" s="716">
        <f t="shared" si="10"/>
        <v>-2.6402644418183518</v>
      </c>
      <c r="AK20" s="162">
        <f t="shared" si="11"/>
        <v>-4.8113871056277109</v>
      </c>
      <c r="AL20" s="210">
        <f t="shared" si="12"/>
        <v>-5.9470884286935783</v>
      </c>
      <c r="AM20" s="1096">
        <f t="shared" si="13"/>
        <v>-0.93675395908500558</v>
      </c>
      <c r="AN20" s="663">
        <v>6</v>
      </c>
      <c r="AO20" s="156">
        <v>5</v>
      </c>
      <c r="AP20" s="231">
        <v>0</v>
      </c>
      <c r="AQ20" s="1091">
        <f>VLOOKUP(A20,'Hard Stats 2013-2014'!$A$2:$L$691,8,0)</f>
        <v>9</v>
      </c>
      <c r="AR20" s="774">
        <f t="shared" si="14"/>
        <v>6.16</v>
      </c>
      <c r="AS20" s="160">
        <f t="shared" si="15"/>
        <v>6.7543859649122799</v>
      </c>
      <c r="AT20" s="264">
        <f t="shared" si="16"/>
        <v>0</v>
      </c>
      <c r="AU20" s="264">
        <f t="shared" si="17"/>
        <v>9.24</v>
      </c>
      <c r="AV20" s="685">
        <f t="shared" si="18"/>
        <v>2.989842657622142</v>
      </c>
      <c r="AW20" s="153">
        <f t="shared" si="19"/>
        <v>3.3646557905606849</v>
      </c>
      <c r="AX20" s="216">
        <f t="shared" si="20"/>
        <v>0</v>
      </c>
      <c r="AY20" s="216">
        <f t="shared" si="21"/>
        <v>3.7803111219566099</v>
      </c>
      <c r="AZ20" s="716">
        <f t="shared" si="22"/>
        <v>-5.206878653853269</v>
      </c>
      <c r="BA20" s="162">
        <f t="shared" si="23"/>
        <v>-4.3872821939354392</v>
      </c>
      <c r="BB20" s="210">
        <f t="shared" si="24"/>
        <v>-7.4626865671641793</v>
      </c>
      <c r="BC20" s="1096">
        <f t="shared" si="25"/>
        <v>-3.5189589510360908</v>
      </c>
      <c r="BD20" s="663">
        <v>105</v>
      </c>
      <c r="BE20" s="156">
        <v>73</v>
      </c>
      <c r="BF20" s="231">
        <v>27</v>
      </c>
      <c r="BG20" s="1091">
        <f>VLOOKUP(A20,'Hard Stats 2013-2014'!$A$2:$L$691,9,0)</f>
        <v>105</v>
      </c>
      <c r="BH20" s="774">
        <f t="shared" si="26"/>
        <v>107.8</v>
      </c>
      <c r="BI20" s="160">
        <f t="shared" si="27"/>
        <v>98.614035087719301</v>
      </c>
      <c r="BJ20" s="264">
        <f t="shared" si="28"/>
        <v>94.5</v>
      </c>
      <c r="BK20" s="264">
        <f t="shared" si="29"/>
        <v>107.8</v>
      </c>
      <c r="BL20" s="685">
        <f t="shared" si="30"/>
        <v>4.5999952675803657</v>
      </c>
      <c r="BM20" s="153">
        <f t="shared" si="31"/>
        <v>4.0974428348389447</v>
      </c>
      <c r="BN20" s="216">
        <f t="shared" si="32"/>
        <v>3.7754154505372042</v>
      </c>
      <c r="BO20" s="216">
        <f t="shared" si="33"/>
        <v>4.0455588728059562</v>
      </c>
      <c r="BP20" s="716">
        <f t="shared" si="34"/>
        <v>-3.5967260438950452</v>
      </c>
      <c r="BQ20" s="162">
        <f t="shared" si="35"/>
        <v>-3.6544951496571789</v>
      </c>
      <c r="BR20" s="210">
        <f t="shared" si="36"/>
        <v>-3.6872711166269752</v>
      </c>
      <c r="BS20" s="1096">
        <f t="shared" si="37"/>
        <v>-3.2537112001867445</v>
      </c>
      <c r="BT20" s="752">
        <f t="shared" si="38"/>
        <v>-18.762345227858507</v>
      </c>
      <c r="BU20" s="163">
        <f t="shared" si="39"/>
        <v>-18.441518413406229</v>
      </c>
      <c r="BV20" s="202">
        <f t="shared" si="40"/>
        <v>-23.20568903154378</v>
      </c>
      <c r="BW20" s="870">
        <f>(((BS20+BC20)+AM20)+W20)</f>
        <v>-13.19603812595205</v>
      </c>
      <c r="BX20" s="893">
        <f t="shared" si="41"/>
        <v>-16.723481426374985</v>
      </c>
      <c r="BY20" s="509"/>
      <c r="BZ20" s="926">
        <f t="shared" si="73"/>
        <v>8</v>
      </c>
      <c r="CA20" s="132" t="str">
        <f t="shared" si="49"/>
        <v>Jason Demers</v>
      </c>
      <c r="CB20" s="915">
        <f t="shared" si="50"/>
        <v>-13.19603812595205</v>
      </c>
      <c r="CC20" s="141">
        <v>3</v>
      </c>
      <c r="CD20" s="32" t="str">
        <f t="shared" ref="CD20:CE20" si="77">VLOOKUP(CC20,BZ$18:CB$25,2,FALSE)</f>
        <v>Andrei Markov</v>
      </c>
      <c r="CE20" s="34">
        <f t="shared" si="77"/>
        <v>-6.6933241761953211</v>
      </c>
      <c r="CF20" s="42"/>
      <c r="CG20" s="44"/>
      <c r="CH20" s="27"/>
      <c r="CI20" s="61"/>
      <c r="CJ20" s="141"/>
      <c r="CK20" s="135"/>
      <c r="CL20" s="101"/>
      <c r="CM20" s="45"/>
      <c r="CN20" s="120">
        <f t="shared" si="75"/>
        <v>8</v>
      </c>
      <c r="CO20" s="32" t="str">
        <f t="shared" si="54"/>
        <v>Jason Demers</v>
      </c>
      <c r="CP20" s="34">
        <f t="shared" si="43"/>
        <v>-16.723481426374985</v>
      </c>
      <c r="CQ20" s="141">
        <v>3</v>
      </c>
      <c r="CR20" s="110" t="str">
        <f t="shared" ref="CR20:CS20" si="78">VLOOKUP(CQ20,CN$18:CP$25,2,FALSE)</f>
        <v>Andrei Markov</v>
      </c>
      <c r="CS20" s="101">
        <f t="shared" si="78"/>
        <v>-4.4683453034538143</v>
      </c>
      <c r="CT20" s="13"/>
      <c r="DE20" s="12"/>
    </row>
    <row r="21" spans="1:109" ht="16.5" customHeight="1" outlineLevel="1">
      <c r="A21" t="str">
        <f t="shared" si="44"/>
        <v>Mark Giordano</v>
      </c>
      <c r="B21" s="394" t="str">
        <f t="shared" si="0"/>
        <v>Giordano</v>
      </c>
      <c r="C21" s="434" t="s">
        <v>168</v>
      </c>
      <c r="D21" s="417">
        <v>82</v>
      </c>
      <c r="E21" s="154">
        <v>61</v>
      </c>
      <c r="F21" s="224">
        <v>47</v>
      </c>
      <c r="G21" s="224">
        <f>VLOOKUP(A21,'Hard Stats 2013-2014'!$A$2:$L$691,4,0)</f>
        <v>64</v>
      </c>
      <c r="H21" s="155">
        <v>8</v>
      </c>
      <c r="I21" s="156">
        <v>9</v>
      </c>
      <c r="J21" s="231">
        <v>4</v>
      </c>
      <c r="K21" s="1058">
        <f>VLOOKUP(A21,'Hard Stats 2013-2014'!$A$2:$L$691,5,0)</f>
        <v>14</v>
      </c>
      <c r="L21" s="497">
        <f t="shared" ref="L21:N23" si="79">(H21/D21)*77</f>
        <v>7.51219512195122</v>
      </c>
      <c r="M21" s="158">
        <f t="shared" si="79"/>
        <v>11.360655737704917</v>
      </c>
      <c r="N21" s="240">
        <f t="shared" si="79"/>
        <v>6.5531914893617023</v>
      </c>
      <c r="O21" s="612">
        <f t="shared" si="47"/>
        <v>16.84375</v>
      </c>
      <c r="P21" s="599">
        <f>(L21/(L$146))*1000</f>
        <v>3.21309227993989</v>
      </c>
      <c r="Q21" s="159">
        <f>(M21/(M$146))*1000</f>
        <v>4.5488467312260061</v>
      </c>
      <c r="R21" s="249">
        <f>(N21/(N$146))*1000</f>
        <v>2.5352306602819508</v>
      </c>
      <c r="S21" s="645">
        <f>(O21/(O$146))*1000</f>
        <v>5.9477776881747371</v>
      </c>
      <c r="T21" s="632">
        <f>(P21-H$147)</f>
        <v>-4.9836290315355214</v>
      </c>
      <c r="U21" s="20">
        <f>(Q21-I$147)</f>
        <v>-3.2030912532701175</v>
      </c>
      <c r="V21" s="256">
        <f>(R21-J$147)</f>
        <v>-4.9274559068822281</v>
      </c>
      <c r="W21" s="1074">
        <f>(S21-K$147)</f>
        <v>-1.3514923848179636</v>
      </c>
      <c r="X21" s="663">
        <v>35</v>
      </c>
      <c r="Y21" s="156">
        <v>18</v>
      </c>
      <c r="Z21" s="231">
        <v>11</v>
      </c>
      <c r="AA21" s="1087">
        <f>VLOOKUP(A21,'Hard Stats 2013-2014'!$A$2:$L$691,6,0)</f>
        <v>33</v>
      </c>
      <c r="AB21" s="774">
        <f t="shared" si="2"/>
        <v>32.865853658536587</v>
      </c>
      <c r="AC21" s="160">
        <f t="shared" si="3"/>
        <v>22.721311475409834</v>
      </c>
      <c r="AD21" s="264">
        <f t="shared" si="4"/>
        <v>18.021276595744681</v>
      </c>
      <c r="AE21" s="264">
        <f t="shared" si="5"/>
        <v>39.703125</v>
      </c>
      <c r="AF21" s="308">
        <f t="shared" si="6"/>
        <v>8.0851991590076402</v>
      </c>
      <c r="AG21" s="153">
        <f t="shared" si="7"/>
        <v>5.4954557408360492</v>
      </c>
      <c r="AH21" s="216">
        <f t="shared" si="8"/>
        <v>3.9018590373392064</v>
      </c>
      <c r="AI21" s="729">
        <f t="shared" si="9"/>
        <v>8.4844975118111776</v>
      </c>
      <c r="AJ21" s="716">
        <f t="shared" si="10"/>
        <v>-0.11152215246777075</v>
      </c>
      <c r="AK21" s="162">
        <f t="shared" si="11"/>
        <v>-2.2564822436600744</v>
      </c>
      <c r="AL21" s="210">
        <f t="shared" si="12"/>
        <v>-3.560827529824973</v>
      </c>
      <c r="AM21" s="1096">
        <f t="shared" si="13"/>
        <v>1.1852274388184769</v>
      </c>
      <c r="AN21" s="663">
        <v>25</v>
      </c>
      <c r="AO21" s="156">
        <v>10</v>
      </c>
      <c r="AP21" s="231">
        <v>3</v>
      </c>
      <c r="AQ21" s="1091">
        <f>VLOOKUP(A21,'Hard Stats 2013-2014'!$A$2:$L$691,8,0)</f>
        <v>20</v>
      </c>
      <c r="AR21" s="774">
        <f t="shared" si="14"/>
        <v>23.475609756097562</v>
      </c>
      <c r="AS21" s="160">
        <f t="shared" si="15"/>
        <v>12.622950819672131</v>
      </c>
      <c r="AT21" s="264">
        <f t="shared" si="16"/>
        <v>4.914893617021276</v>
      </c>
      <c r="AU21" s="264">
        <f t="shared" si="17"/>
        <v>24.0625</v>
      </c>
      <c r="AV21" s="685">
        <f t="shared" si="18"/>
        <v>11.394217445206333</v>
      </c>
      <c r="AW21" s="153">
        <f t="shared" si="19"/>
        <v>6.2880452479330824</v>
      </c>
      <c r="AX21" s="216">
        <f t="shared" si="20"/>
        <v>2.0872780023381203</v>
      </c>
      <c r="AY21" s="216">
        <f t="shared" si="21"/>
        <v>9.8445602134286716</v>
      </c>
      <c r="AZ21" s="716">
        <f t="shared" si="22"/>
        <v>3.1974961337309225</v>
      </c>
      <c r="BA21" s="162">
        <f t="shared" si="23"/>
        <v>-1.4638927365630412</v>
      </c>
      <c r="BB21" s="210">
        <f t="shared" si="24"/>
        <v>-5.375408564826059</v>
      </c>
      <c r="BC21" s="1096">
        <f t="shared" si="25"/>
        <v>2.5452901404359709</v>
      </c>
      <c r="BD21" s="663">
        <v>165</v>
      </c>
      <c r="BE21" s="156">
        <v>125</v>
      </c>
      <c r="BF21" s="231">
        <v>58</v>
      </c>
      <c r="BG21" s="1091">
        <f>VLOOKUP(A21,'Hard Stats 2013-2014'!$A$2:$L$691,9,0)</f>
        <v>180</v>
      </c>
      <c r="BH21" s="774">
        <f t="shared" si="26"/>
        <v>154.9390243902439</v>
      </c>
      <c r="BI21" s="160">
        <f t="shared" si="27"/>
        <v>157.78688524590163</v>
      </c>
      <c r="BJ21" s="264">
        <f t="shared" si="28"/>
        <v>95.021276595744681</v>
      </c>
      <c r="BK21" s="264">
        <f t="shared" si="29"/>
        <v>216.5625</v>
      </c>
      <c r="BL21" s="685">
        <f t="shared" si="30"/>
        <v>6.6114914560170774</v>
      </c>
      <c r="BM21" s="153">
        <f t="shared" si="31"/>
        <v>6.5560925664108414</v>
      </c>
      <c r="BN21" s="216">
        <f t="shared" si="32"/>
        <v>3.7962412252840601</v>
      </c>
      <c r="BO21" s="216">
        <f t="shared" si="33"/>
        <v>8.1272388069762513</v>
      </c>
      <c r="BP21" s="716">
        <f t="shared" si="34"/>
        <v>-1.5852298554583335</v>
      </c>
      <c r="BQ21" s="162">
        <f t="shared" si="35"/>
        <v>-1.1958454180852822</v>
      </c>
      <c r="BR21" s="210">
        <f t="shared" si="36"/>
        <v>-3.6664453418801193</v>
      </c>
      <c r="BS21" s="1096">
        <f t="shared" si="37"/>
        <v>0.82796873398355064</v>
      </c>
      <c r="BT21" s="752">
        <f t="shared" si="38"/>
        <v>-3.4828849057307032</v>
      </c>
      <c r="BU21" s="163">
        <f t="shared" si="39"/>
        <v>-8.1193116515785153</v>
      </c>
      <c r="BV21" s="202">
        <f t="shared" si="40"/>
        <v>-17.530137343413379</v>
      </c>
      <c r="BW21" s="870">
        <f>(((BS21+BC21)+AM21)+W21)</f>
        <v>3.2069939284200348</v>
      </c>
      <c r="BX21" s="893">
        <f t="shared" si="41"/>
        <v>-4.1467760111298437</v>
      </c>
      <c r="BY21" s="509"/>
      <c r="BZ21" s="926">
        <f t="shared" si="73"/>
        <v>1</v>
      </c>
      <c r="CA21" s="132" t="str">
        <f t="shared" si="49"/>
        <v>Mark Giordano</v>
      </c>
      <c r="CB21" s="917">
        <f t="shared" si="50"/>
        <v>3.2069939284200348</v>
      </c>
      <c r="CC21" s="142">
        <v>4</v>
      </c>
      <c r="CD21" s="32" t="str">
        <f t="shared" ref="CD21:CE21" si="80">VLOOKUP(CC21,BZ$18:CB$25,2,FALSE)</f>
        <v>Erik Johnson</v>
      </c>
      <c r="CE21" s="34">
        <f t="shared" si="80"/>
        <v>-8.78371919652038</v>
      </c>
      <c r="CF21" s="42"/>
      <c r="CG21" s="44" t="e">
        <f>RANK(CI21,CI$18:CI$163)</f>
        <v>#REF!</v>
      </c>
      <c r="CH21" s="27" t="e">
        <f>#REF!</f>
        <v>#REF!</v>
      </c>
      <c r="CI21" s="64" t="e">
        <f>#REF!</f>
        <v>#REF!</v>
      </c>
      <c r="CJ21" s="142">
        <f>CJ168+1</f>
        <v>2</v>
      </c>
      <c r="CK21" s="32" t="e">
        <f>VLOOKUP(CJ21,CG$18:CI$163,2,FALSE)</f>
        <v>#N/A</v>
      </c>
      <c r="CL21" s="34" t="e">
        <f>VLOOKUP(CK21,CH$18:CJ$163,2,FALSE)</f>
        <v>#N/A</v>
      </c>
      <c r="CM21" s="47"/>
      <c r="CN21" s="120">
        <f t="shared" si="75"/>
        <v>2</v>
      </c>
      <c r="CO21" s="32" t="str">
        <f t="shared" si="54"/>
        <v>Mark Giordano</v>
      </c>
      <c r="CP21" s="34">
        <f t="shared" si="43"/>
        <v>-4.1467760111298437</v>
      </c>
      <c r="CQ21" s="142">
        <v>4</v>
      </c>
      <c r="CR21" s="32" t="str">
        <f t="shared" ref="CR21:CS21" si="81">VLOOKUP(CQ21,CN$18:CP$25,2,FALSE)</f>
        <v>Brian Campbell</v>
      </c>
      <c r="CS21" s="34">
        <f t="shared" si="81"/>
        <v>-7.8368034434094582</v>
      </c>
      <c r="CT21" s="40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</row>
    <row r="22" spans="1:109" ht="16.5" customHeight="1" outlineLevel="1">
      <c r="A22" t="str">
        <f t="shared" si="44"/>
        <v>Jack Johnson</v>
      </c>
      <c r="B22" s="394" t="str">
        <f t="shared" si="0"/>
        <v>Johnson</v>
      </c>
      <c r="C22" s="436" t="s">
        <v>128</v>
      </c>
      <c r="D22" s="418">
        <v>82</v>
      </c>
      <c r="E22" s="279">
        <v>82</v>
      </c>
      <c r="F22" s="281">
        <v>44</v>
      </c>
      <c r="G22" s="281">
        <f>VLOOKUP(A22,'Hard Stats 2013-2014'!$A$2:$L$691,4,0)</f>
        <v>82</v>
      </c>
      <c r="H22" s="283">
        <v>5</v>
      </c>
      <c r="I22" s="285">
        <v>12</v>
      </c>
      <c r="J22" s="287">
        <v>5</v>
      </c>
      <c r="K22" s="1059">
        <f>VLOOKUP(A22,'Hard Stats 2013-2014'!$A$2:$L$691,5,0)</f>
        <v>5</v>
      </c>
      <c r="L22" s="800">
        <f t="shared" si="79"/>
        <v>4.6951219512195124</v>
      </c>
      <c r="M22" s="290">
        <f t="shared" si="79"/>
        <v>11.268292682926829</v>
      </c>
      <c r="N22" s="240">
        <f t="shared" si="79"/>
        <v>8.75</v>
      </c>
      <c r="O22" s="612">
        <f t="shared" si="47"/>
        <v>4.6951219512195124</v>
      </c>
      <c r="P22" s="599">
        <f>(L22/(L$146))*1000</f>
        <v>2.0081826749624314</v>
      </c>
      <c r="Q22" s="159">
        <f>(M22/(M$146))*1000</f>
        <v>4.5118642374762015</v>
      </c>
      <c r="R22" s="249">
        <f>(N22/(N$146))*1000</f>
        <v>3.3851091202628321</v>
      </c>
      <c r="S22" s="645">
        <f>(O22/(O$146))*1000</f>
        <v>1.6579171256236203</v>
      </c>
      <c r="T22" s="632">
        <f>(P22-H$147)</f>
        <v>-6.1885386365129795</v>
      </c>
      <c r="U22" s="20">
        <f>(Q22-I$147)</f>
        <v>-3.2400737470199221</v>
      </c>
      <c r="V22" s="256">
        <f>(R22-J$147)</f>
        <v>-4.0775774469013477</v>
      </c>
      <c r="W22" s="1074">
        <f>(S22-K$147)</f>
        <v>-5.6413529473690804</v>
      </c>
      <c r="X22" s="667">
        <v>37</v>
      </c>
      <c r="Y22" s="156">
        <v>26</v>
      </c>
      <c r="Z22" s="231">
        <v>14</v>
      </c>
      <c r="AA22" s="1087">
        <f>VLOOKUP(A22,'Hard Stats 2013-2014'!$A$2:$L$691,6,0)</f>
        <v>28</v>
      </c>
      <c r="AB22" s="774">
        <f t="shared" si="2"/>
        <v>34.743902439024389</v>
      </c>
      <c r="AC22" s="160">
        <f t="shared" si="3"/>
        <v>24.414634146341463</v>
      </c>
      <c r="AD22" s="264">
        <f t="shared" si="4"/>
        <v>24.5</v>
      </c>
      <c r="AE22" s="264">
        <f t="shared" si="5"/>
        <v>26.292682926829269</v>
      </c>
      <c r="AF22" s="308">
        <f t="shared" si="6"/>
        <v>8.5472105395223608</v>
      </c>
      <c r="AG22" s="153">
        <f t="shared" si="7"/>
        <v>5.905008675451203</v>
      </c>
      <c r="AH22" s="216">
        <f t="shared" si="8"/>
        <v>5.3045934846471026</v>
      </c>
      <c r="AI22" s="729">
        <f t="shared" si="9"/>
        <v>5.6187064084130185</v>
      </c>
      <c r="AJ22" s="716">
        <f t="shared" si="10"/>
        <v>0.35048922804694982</v>
      </c>
      <c r="AK22" s="162">
        <f t="shared" si="11"/>
        <v>-1.8469293090449206</v>
      </c>
      <c r="AL22" s="210">
        <f t="shared" si="12"/>
        <v>-2.1580930825170768</v>
      </c>
      <c r="AM22" s="1096">
        <f t="shared" si="13"/>
        <v>-1.6805636645796822</v>
      </c>
      <c r="AN22" s="667">
        <v>28</v>
      </c>
      <c r="AO22" s="156">
        <v>17</v>
      </c>
      <c r="AP22" s="231">
        <v>8</v>
      </c>
      <c r="AQ22" s="1091">
        <f>VLOOKUP(A22,'Hard Stats 2013-2014'!$A$2:$L$691,8,0)</f>
        <v>18</v>
      </c>
      <c r="AR22" s="774">
        <f t="shared" si="14"/>
        <v>26.292682926829269</v>
      </c>
      <c r="AS22" s="160">
        <f t="shared" si="15"/>
        <v>15.963414634146341</v>
      </c>
      <c r="AT22" s="264">
        <f t="shared" si="16"/>
        <v>14</v>
      </c>
      <c r="AU22" s="264">
        <f t="shared" si="17"/>
        <v>16.902439024390244</v>
      </c>
      <c r="AV22" s="685">
        <f t="shared" si="18"/>
        <v>12.761523538631094</v>
      </c>
      <c r="AW22" s="153">
        <f t="shared" si="19"/>
        <v>7.9520767342763508</v>
      </c>
      <c r="AX22" s="216">
        <f t="shared" si="20"/>
        <v>5.9455797642358581</v>
      </c>
      <c r="AY22" s="216">
        <f t="shared" si="21"/>
        <v>6.9152032718718468</v>
      </c>
      <c r="AZ22" s="716">
        <f t="shared" si="22"/>
        <v>4.564802227155683</v>
      </c>
      <c r="BA22" s="162">
        <f t="shared" si="23"/>
        <v>0.20013874978022717</v>
      </c>
      <c r="BB22" s="210">
        <f t="shared" si="24"/>
        <v>-1.5171068029283212</v>
      </c>
      <c r="BC22" s="1096">
        <f t="shared" si="25"/>
        <v>-0.3840668011208539</v>
      </c>
      <c r="BD22" s="667">
        <v>153</v>
      </c>
      <c r="BE22" s="156">
        <v>176</v>
      </c>
      <c r="BF22" s="231">
        <v>96</v>
      </c>
      <c r="BG22" s="1091">
        <f>VLOOKUP(A22,'Hard Stats 2013-2014'!$A$2:$L$691,9,0)</f>
        <v>147</v>
      </c>
      <c r="BH22" s="774">
        <f t="shared" si="26"/>
        <v>143.67073170731709</v>
      </c>
      <c r="BI22" s="304">
        <f t="shared" si="27"/>
        <v>165.26829268292684</v>
      </c>
      <c r="BJ22" s="264">
        <f t="shared" si="28"/>
        <v>168</v>
      </c>
      <c r="BK22" s="264">
        <f t="shared" si="29"/>
        <v>138.03658536585365</v>
      </c>
      <c r="BL22" s="685">
        <f t="shared" si="30"/>
        <v>6.13065571376129</v>
      </c>
      <c r="BM22" s="153">
        <f t="shared" si="31"/>
        <v>6.8669472968767611</v>
      </c>
      <c r="BN22" s="216">
        <f t="shared" si="32"/>
        <v>6.7118496898439188</v>
      </c>
      <c r="BO22" s="216">
        <f t="shared" si="33"/>
        <v>5.1802888005442114</v>
      </c>
      <c r="BP22" s="716">
        <f t="shared" si="34"/>
        <v>-2.0660655977141209</v>
      </c>
      <c r="BQ22" s="162">
        <f t="shared" si="35"/>
        <v>-0.8849906876193625</v>
      </c>
      <c r="BR22" s="210">
        <f t="shared" si="36"/>
        <v>-0.7508368773202605</v>
      </c>
      <c r="BS22" s="1096">
        <f t="shared" si="37"/>
        <v>-2.1189812724484893</v>
      </c>
      <c r="BT22" s="755">
        <f t="shared" si="38"/>
        <v>-3.3393127790244677</v>
      </c>
      <c r="BU22" s="163">
        <f t="shared" si="39"/>
        <v>-5.771854993903978</v>
      </c>
      <c r="BV22" s="202">
        <f t="shared" si="40"/>
        <v>-8.5036142096670062</v>
      </c>
      <c r="BW22" s="870">
        <f>(((BS22+BC22)+AM22)+W22)</f>
        <v>-9.8249646855181059</v>
      </c>
      <c r="BX22" s="893">
        <f t="shared" si="41"/>
        <v>-9.0232485736013626</v>
      </c>
      <c r="BY22" s="509"/>
      <c r="BZ22" s="926">
        <f t="shared" si="73"/>
        <v>5</v>
      </c>
      <c r="CA22" s="132" t="str">
        <f t="shared" si="49"/>
        <v>Jack Johnson</v>
      </c>
      <c r="CB22" s="915">
        <f t="shared" si="50"/>
        <v>-9.8249646855181059</v>
      </c>
      <c r="CC22" s="142">
        <v>5</v>
      </c>
      <c r="CD22" s="32" t="str">
        <f t="shared" ref="CD22:CE22" si="82">VLOOKUP(CC22,BZ$18:CB$25,2,FALSE)</f>
        <v>Jack Johnson</v>
      </c>
      <c r="CE22" s="34">
        <f t="shared" si="82"/>
        <v>-9.8249646855181059</v>
      </c>
      <c r="CF22" s="42"/>
      <c r="CG22" s="44" t="e">
        <f>RANK(CI22,CI$42:CI$49)</f>
        <v>#REF!</v>
      </c>
      <c r="CH22" s="27" t="e">
        <f>#REF!</f>
        <v>#REF!</v>
      </c>
      <c r="CI22" s="64" t="e">
        <f>#REF!</f>
        <v>#REF!</v>
      </c>
      <c r="CJ22" s="142">
        <f>CJ19+1</f>
        <v>4</v>
      </c>
      <c r="CK22" s="32" t="e">
        <f>VLOOKUP(CJ22,CG$42:CI$49,2,FALSE)</f>
        <v>#N/A</v>
      </c>
      <c r="CL22" s="34" t="e">
        <f>VLOOKUP(CK22,CH$42:CJ$49,2,FALSE)</f>
        <v>#N/A</v>
      </c>
      <c r="CM22" s="45"/>
      <c r="CN22" s="120">
        <f t="shared" si="75"/>
        <v>6</v>
      </c>
      <c r="CO22" s="32" t="str">
        <f t="shared" si="54"/>
        <v>Jack Johnson</v>
      </c>
      <c r="CP22" s="34">
        <f t="shared" si="43"/>
        <v>-9.0232485736013626</v>
      </c>
      <c r="CQ22" s="141">
        <v>5</v>
      </c>
      <c r="CR22" s="32" t="str">
        <f t="shared" ref="CR22:CS22" si="83">VLOOKUP(CQ22,CN$18:CP$25,2,FALSE)</f>
        <v>Roman Josi</v>
      </c>
      <c r="CS22" s="34">
        <f t="shared" si="83"/>
        <v>-8.5268961089183932</v>
      </c>
      <c r="CT22" s="13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</row>
    <row r="23" spans="1:109" ht="16.5" customHeight="1" outlineLevel="1">
      <c r="A23" t="str">
        <f t="shared" si="44"/>
        <v>Erik Johnson</v>
      </c>
      <c r="B23" s="394" t="str">
        <f t="shared" si="0"/>
        <v>Johnson</v>
      </c>
      <c r="C23" s="434" t="s">
        <v>169</v>
      </c>
      <c r="D23" s="417">
        <v>77</v>
      </c>
      <c r="E23" s="154">
        <v>73</v>
      </c>
      <c r="F23" s="224">
        <v>31</v>
      </c>
      <c r="G23" s="224">
        <f>VLOOKUP(A23,'Hard Stats 2013-2014'!$A$2:$L$691,4,0)</f>
        <v>80</v>
      </c>
      <c r="H23" s="155">
        <v>8</v>
      </c>
      <c r="I23" s="156">
        <v>4</v>
      </c>
      <c r="J23" s="231">
        <v>0</v>
      </c>
      <c r="K23" s="1058">
        <f>VLOOKUP(A23,'Hard Stats 2013-2014'!$A$2:$L$691,5,0)</f>
        <v>9</v>
      </c>
      <c r="L23" s="497">
        <f t="shared" si="79"/>
        <v>8</v>
      </c>
      <c r="M23" s="158">
        <f t="shared" si="79"/>
        <v>4.2191780821917808</v>
      </c>
      <c r="N23" s="240">
        <f t="shared" si="79"/>
        <v>0</v>
      </c>
      <c r="O23" s="612">
        <f t="shared" si="47"/>
        <v>8.6624999999999996</v>
      </c>
      <c r="P23" s="599">
        <f>(L23/(L$146))*1000</f>
        <v>3.4217346357801426</v>
      </c>
      <c r="Q23" s="159">
        <f>(M23/(M$146))*1000</f>
        <v>1.6893738240778473</v>
      </c>
      <c r="R23" s="249">
        <f>(N23/(N$146))*1000</f>
        <v>0</v>
      </c>
      <c r="S23" s="645">
        <f>(O23/(O$146))*1000</f>
        <v>3.0588570967755793</v>
      </c>
      <c r="T23" s="632">
        <f>(P23-H$147)</f>
        <v>-4.7749866756952688</v>
      </c>
      <c r="U23" s="20">
        <f>(Q23-I$147)</f>
        <v>-6.0625641604182761</v>
      </c>
      <c r="V23" s="256">
        <f>(R23-J$147)</f>
        <v>-7.4626865671641793</v>
      </c>
      <c r="W23" s="1074">
        <f>(S23-K$147)</f>
        <v>-4.2404129762171214</v>
      </c>
      <c r="X23" s="663">
        <v>21</v>
      </c>
      <c r="Y23" s="156">
        <v>22</v>
      </c>
      <c r="Z23" s="231">
        <v>4</v>
      </c>
      <c r="AA23" s="1087">
        <f>VLOOKUP(A23,'Hard Stats 2013-2014'!$A$2:$L$691,6,0)</f>
        <v>30</v>
      </c>
      <c r="AB23" s="774">
        <f t="shared" si="2"/>
        <v>21</v>
      </c>
      <c r="AC23" s="160">
        <f t="shared" si="3"/>
        <v>23.205479452054792</v>
      </c>
      <c r="AD23" s="264">
        <f t="shared" si="4"/>
        <v>9.935483870967742</v>
      </c>
      <c r="AE23" s="264">
        <f t="shared" si="5"/>
        <v>28.875</v>
      </c>
      <c r="AF23" s="308">
        <f t="shared" si="6"/>
        <v>5.1661272548464394</v>
      </c>
      <c r="AG23" s="153">
        <f t="shared" si="7"/>
        <v>5.6125582984794349</v>
      </c>
      <c r="AH23" s="216">
        <f t="shared" si="8"/>
        <v>2.1511715513776268</v>
      </c>
      <c r="AI23" s="729">
        <f t="shared" si="9"/>
        <v>6.1705436449535833</v>
      </c>
      <c r="AJ23" s="716">
        <f t="shared" si="10"/>
        <v>-3.0305940566289715</v>
      </c>
      <c r="AK23" s="162">
        <f t="shared" si="11"/>
        <v>-2.1393796860166887</v>
      </c>
      <c r="AL23" s="210">
        <f t="shared" si="12"/>
        <v>-5.3115150157865525</v>
      </c>
      <c r="AM23" s="1096">
        <f t="shared" si="13"/>
        <v>-1.1287264280391174</v>
      </c>
      <c r="AN23" s="663">
        <v>10</v>
      </c>
      <c r="AO23" s="156">
        <v>12</v>
      </c>
      <c r="AP23" s="231">
        <v>0</v>
      </c>
      <c r="AQ23" s="1091">
        <f>VLOOKUP(A23,'Hard Stats 2013-2014'!$A$2:$L$691,8,0)</f>
        <v>14</v>
      </c>
      <c r="AR23" s="774">
        <f t="shared" si="14"/>
        <v>9.9999999999999982</v>
      </c>
      <c r="AS23" s="160">
        <f t="shared" si="15"/>
        <v>12.657534246575342</v>
      </c>
      <c r="AT23" s="264">
        <f t="shared" si="16"/>
        <v>0</v>
      </c>
      <c r="AU23" s="264">
        <f t="shared" si="17"/>
        <v>13.475</v>
      </c>
      <c r="AV23" s="685">
        <f t="shared" si="18"/>
        <v>4.8536406779580217</v>
      </c>
      <c r="AW23" s="153">
        <f t="shared" si="19"/>
        <v>6.3052727691602968</v>
      </c>
      <c r="AX23" s="216">
        <f t="shared" si="20"/>
        <v>0</v>
      </c>
      <c r="AY23" s="216">
        <f t="shared" si="21"/>
        <v>5.5129537195200555</v>
      </c>
      <c r="AZ23" s="716">
        <f t="shared" si="22"/>
        <v>-3.3430806335173893</v>
      </c>
      <c r="BA23" s="162">
        <f t="shared" si="23"/>
        <v>-1.4466652153358268</v>
      </c>
      <c r="BB23" s="210">
        <f t="shared" si="24"/>
        <v>-7.4626865671641793</v>
      </c>
      <c r="BC23" s="1096">
        <f t="shared" si="25"/>
        <v>-1.7863163534726452</v>
      </c>
      <c r="BD23" s="663">
        <v>161</v>
      </c>
      <c r="BE23" s="156">
        <v>155</v>
      </c>
      <c r="BF23" s="231">
        <v>64</v>
      </c>
      <c r="BG23" s="1091">
        <f>VLOOKUP(A23,'Hard Stats 2013-2014'!$A$2:$L$691,9,0)</f>
        <v>157</v>
      </c>
      <c r="BH23" s="774">
        <f t="shared" si="26"/>
        <v>161</v>
      </c>
      <c r="BI23" s="160">
        <f t="shared" si="27"/>
        <v>163.49315068493152</v>
      </c>
      <c r="BJ23" s="264">
        <f t="shared" si="28"/>
        <v>158.96774193548387</v>
      </c>
      <c r="BK23" s="264">
        <f t="shared" si="29"/>
        <v>151.11249999999998</v>
      </c>
      <c r="BL23" s="685">
        <f t="shared" si="30"/>
        <v>6.8701228022304166</v>
      </c>
      <c r="BM23" s="153">
        <f t="shared" si="31"/>
        <v>6.7931896126481659</v>
      </c>
      <c r="BN23" s="216">
        <f t="shared" si="32"/>
        <v>6.3509975559813423</v>
      </c>
      <c r="BO23" s="216">
        <f t="shared" si="33"/>
        <v>5.6710066342012055</v>
      </c>
      <c r="BP23" s="716">
        <f t="shared" si="34"/>
        <v>-1.3265985092449943</v>
      </c>
      <c r="BQ23" s="162">
        <f t="shared" si="35"/>
        <v>-0.95874837184795769</v>
      </c>
      <c r="BR23" s="210">
        <f t="shared" si="36"/>
        <v>-1.111689011182837</v>
      </c>
      <c r="BS23" s="1096">
        <f t="shared" si="37"/>
        <v>-1.6282634387914952</v>
      </c>
      <c r="BT23" s="752">
        <f t="shared" si="38"/>
        <v>-12.475259875086625</v>
      </c>
      <c r="BU23" s="163">
        <f t="shared" si="39"/>
        <v>-10.607357433618748</v>
      </c>
      <c r="BV23" s="202">
        <f t="shared" si="40"/>
        <v>-21.348577161297747</v>
      </c>
      <c r="BW23" s="870">
        <f>(((BS23+BC23)+AM23)+W23)</f>
        <v>-8.78371919652038</v>
      </c>
      <c r="BX23" s="893">
        <f t="shared" si="41"/>
        <v>-12.735540409663425</v>
      </c>
      <c r="BY23" s="509"/>
      <c r="BZ23" s="926">
        <f t="shared" si="73"/>
        <v>4</v>
      </c>
      <c r="CA23" s="132" t="str">
        <f t="shared" si="49"/>
        <v>Erik Johnson</v>
      </c>
      <c r="CB23" s="917">
        <f t="shared" si="50"/>
        <v>-8.78371919652038</v>
      </c>
      <c r="CC23" s="142">
        <v>6</v>
      </c>
      <c r="CD23" s="32" t="str">
        <f t="shared" ref="CD23:CE23" si="84">VLOOKUP(CC23,BZ$18:CB$25,2,FALSE)</f>
        <v>Jay Bouwmeester</v>
      </c>
      <c r="CE23" s="34">
        <f t="shared" si="84"/>
        <v>-11.666253098069888</v>
      </c>
      <c r="CF23" s="42"/>
      <c r="CG23" s="44" t="e">
        <f>RANK(CI23,CI$18:CI$163)</f>
        <v>#REF!</v>
      </c>
      <c r="CH23" s="27" t="e">
        <f>#REF!</f>
        <v>#REF!</v>
      </c>
      <c r="CI23" s="64" t="e">
        <f>#REF!</f>
        <v>#REF!</v>
      </c>
      <c r="CJ23" s="142">
        <f>CJ166+1</f>
        <v>7</v>
      </c>
      <c r="CK23" s="32" t="e">
        <f>VLOOKUP(CJ23,CG$18:CI$163,2,FALSE)</f>
        <v>#N/A</v>
      </c>
      <c r="CL23" s="34" t="e">
        <f>VLOOKUP(CK23,CH$18:CJ$163,2,FALSE)</f>
        <v>#N/A</v>
      </c>
      <c r="CM23" s="47"/>
      <c r="CN23" s="120">
        <f t="shared" si="75"/>
        <v>7</v>
      </c>
      <c r="CO23" s="32" t="str">
        <f t="shared" si="54"/>
        <v>Erik Johnson</v>
      </c>
      <c r="CP23" s="34">
        <f t="shared" si="43"/>
        <v>-12.735540409663425</v>
      </c>
      <c r="CQ23" s="142">
        <v>6</v>
      </c>
      <c r="CR23" s="32" t="str">
        <f t="shared" ref="CR23:CS23" si="85">VLOOKUP(CQ23,CN$18:CP$25,2,FALSE)</f>
        <v>Jack Johnson</v>
      </c>
      <c r="CS23" s="34">
        <f t="shared" si="85"/>
        <v>-9.0232485736013626</v>
      </c>
      <c r="CT23" s="40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</row>
    <row r="24" spans="1:109" ht="16.5" customHeight="1" outlineLevel="1">
      <c r="A24" t="str">
        <f t="shared" si="44"/>
        <v>Roman Josi</v>
      </c>
      <c r="B24" s="394" t="str">
        <f t="shared" si="0"/>
        <v>Josi</v>
      </c>
      <c r="C24" s="438" t="s">
        <v>65</v>
      </c>
      <c r="D24" s="417" t="s">
        <v>55</v>
      </c>
      <c r="E24" s="154">
        <v>52</v>
      </c>
      <c r="F24" s="224">
        <v>48</v>
      </c>
      <c r="G24" s="224">
        <f>VLOOKUP(A24,'Hard Stats 2013-2014'!$A$2:$L$691,4,0)</f>
        <v>72</v>
      </c>
      <c r="H24" s="155" t="s">
        <v>55</v>
      </c>
      <c r="I24" s="156">
        <v>5</v>
      </c>
      <c r="J24" s="231">
        <v>5</v>
      </c>
      <c r="K24" s="1058">
        <f>VLOOKUP(A24,'Hard Stats 2013-2014'!$A$2:$L$691,5,0)</f>
        <v>13</v>
      </c>
      <c r="L24" s="497" t="s">
        <v>55</v>
      </c>
      <c r="M24" s="158">
        <f>(I24/E24)*77</f>
        <v>7.4038461538461542</v>
      </c>
      <c r="N24" s="238">
        <f>(J24/F24)*77</f>
        <v>8.0208333333333339</v>
      </c>
      <c r="O24" s="610">
        <f t="shared" si="47"/>
        <v>13.902777777777777</v>
      </c>
      <c r="P24" s="810" t="s">
        <v>55</v>
      </c>
      <c r="Q24" s="159">
        <f>(M24/(M$146))*1000</f>
        <v>2.9645261816750685</v>
      </c>
      <c r="R24" s="247">
        <f>(N24/(N$146))*1000</f>
        <v>3.1030166935742631</v>
      </c>
      <c r="S24" s="643">
        <f>(O24/(O$146))*1000</f>
        <v>4.9092768219854976</v>
      </c>
      <c r="T24" s="818" t="s">
        <v>55</v>
      </c>
      <c r="U24" s="20">
        <f>(Q24-I$147)</f>
        <v>-4.7874118028210546</v>
      </c>
      <c r="V24" s="254">
        <f>(R24-J$147)</f>
        <v>-4.3596698735899162</v>
      </c>
      <c r="W24" s="1072">
        <f>(S24-K$147)</f>
        <v>-2.3899932510072031</v>
      </c>
      <c r="X24" s="661" t="s">
        <v>55</v>
      </c>
      <c r="Y24" s="156">
        <v>11</v>
      </c>
      <c r="Z24" s="231">
        <v>13</v>
      </c>
      <c r="AA24" s="1087">
        <f>VLOOKUP(A24,'Hard Stats 2013-2014'!$A$2:$L$691,6,0)</f>
        <v>27</v>
      </c>
      <c r="AB24" s="827" t="s">
        <v>55</v>
      </c>
      <c r="AC24" s="160">
        <f t="shared" si="3"/>
        <v>16.288461538461537</v>
      </c>
      <c r="AD24" s="262">
        <f t="shared" si="4"/>
        <v>20.854166666666664</v>
      </c>
      <c r="AE24" s="262">
        <f t="shared" si="5"/>
        <v>28.875</v>
      </c>
      <c r="AF24" s="836" t="s">
        <v>55</v>
      </c>
      <c r="AG24" s="153">
        <f t="shared" si="7"/>
        <v>3.9395841902788349</v>
      </c>
      <c r="AH24" s="214">
        <f t="shared" si="8"/>
        <v>4.5152194541936641</v>
      </c>
      <c r="AI24" s="727">
        <f t="shared" si="9"/>
        <v>6.1705436449535833</v>
      </c>
      <c r="AJ24" s="844" t="s">
        <v>55</v>
      </c>
      <c r="AK24" s="162">
        <f t="shared" si="11"/>
        <v>-3.8123537942172887</v>
      </c>
      <c r="AL24" s="208">
        <f t="shared" si="12"/>
        <v>-2.9474671129705152</v>
      </c>
      <c r="AM24" s="1094">
        <f t="shared" si="13"/>
        <v>-1.1287264280391174</v>
      </c>
      <c r="AN24" s="661" t="s">
        <v>55</v>
      </c>
      <c r="AO24" s="156">
        <v>4</v>
      </c>
      <c r="AP24" s="231">
        <v>7</v>
      </c>
      <c r="AQ24" s="1091">
        <f>VLOOKUP(A24,'Hard Stats 2013-2014'!$A$2:$L$691,8,0)</f>
        <v>13</v>
      </c>
      <c r="AR24" s="827" t="s">
        <v>55</v>
      </c>
      <c r="AS24" s="160">
        <f t="shared" si="15"/>
        <v>5.9230769230769234</v>
      </c>
      <c r="AT24" s="262">
        <f t="shared" si="16"/>
        <v>11.229166666666668</v>
      </c>
      <c r="AU24" s="262">
        <f t="shared" si="17"/>
        <v>13.902777777777777</v>
      </c>
      <c r="AV24" s="852" t="s">
        <v>55</v>
      </c>
      <c r="AW24" s="153">
        <f t="shared" si="19"/>
        <v>2.9505443086455241</v>
      </c>
      <c r="AX24" s="214">
        <f t="shared" si="20"/>
        <v>4.7688504358975115</v>
      </c>
      <c r="AY24" s="214">
        <f t="shared" si="21"/>
        <v>5.6879681233143433</v>
      </c>
      <c r="AZ24" s="844" t="s">
        <v>55</v>
      </c>
      <c r="BA24" s="162">
        <f t="shared" si="23"/>
        <v>-4.8013936758505995</v>
      </c>
      <c r="BB24" s="208">
        <f t="shared" si="24"/>
        <v>-2.6938361312666679</v>
      </c>
      <c r="BC24" s="1094">
        <f t="shared" si="25"/>
        <v>-1.6113019496783574</v>
      </c>
      <c r="BD24" s="661" t="s">
        <v>55</v>
      </c>
      <c r="BE24" s="156">
        <v>64</v>
      </c>
      <c r="BF24" s="231">
        <v>96</v>
      </c>
      <c r="BG24" s="1091">
        <f>VLOOKUP(A24,'Hard Stats 2013-2014'!$A$2:$L$691,9,0)</f>
        <v>168</v>
      </c>
      <c r="BH24" s="827" t="s">
        <v>55</v>
      </c>
      <c r="BI24" s="160">
        <f t="shared" si="27"/>
        <v>94.769230769230774</v>
      </c>
      <c r="BJ24" s="262">
        <f t="shared" si="28"/>
        <v>154</v>
      </c>
      <c r="BK24" s="262">
        <f t="shared" si="29"/>
        <v>179.66666666666669</v>
      </c>
      <c r="BL24" s="852" t="s">
        <v>55</v>
      </c>
      <c r="BM24" s="153">
        <f t="shared" si="31"/>
        <v>3.9376900583489114</v>
      </c>
      <c r="BN24" s="214">
        <f t="shared" si="32"/>
        <v>6.1525288823569255</v>
      </c>
      <c r="BO24" s="214">
        <f t="shared" si="33"/>
        <v>6.7425981213432609</v>
      </c>
      <c r="BP24" s="844" t="s">
        <v>55</v>
      </c>
      <c r="BQ24" s="162">
        <f t="shared" si="35"/>
        <v>-3.8142479261472122</v>
      </c>
      <c r="BR24" s="208">
        <f t="shared" si="36"/>
        <v>-1.3101576848072538</v>
      </c>
      <c r="BS24" s="1094">
        <f t="shared" si="37"/>
        <v>-0.55667195164943983</v>
      </c>
      <c r="BT24" s="862" t="s">
        <v>55</v>
      </c>
      <c r="BU24" s="163">
        <f t="shared" si="39"/>
        <v>-17.215407199036157</v>
      </c>
      <c r="BV24" s="202">
        <f t="shared" si="40"/>
        <v>-11.311130802634352</v>
      </c>
      <c r="BW24" s="870">
        <f>(((BS24+BC24)+AM24)+W24)</f>
        <v>-5.6866935803741177</v>
      </c>
      <c r="BX24" s="893">
        <f t="shared" si="41"/>
        <v>-8.5268961089183932</v>
      </c>
      <c r="BY24" s="509"/>
      <c r="BZ24" s="926">
        <f t="shared" si="73"/>
        <v>2</v>
      </c>
      <c r="CA24" s="132" t="str">
        <f t="shared" si="49"/>
        <v>Roman Josi</v>
      </c>
      <c r="CB24" s="915">
        <f t="shared" si="50"/>
        <v>-5.6866935803741177</v>
      </c>
      <c r="CC24" s="141">
        <v>7</v>
      </c>
      <c r="CD24" s="32" t="str">
        <f t="shared" ref="CD24:CE24" si="86">VLOOKUP(CC24,BZ$18:CB$25,2,FALSE)</f>
        <v>Brian Campbell</v>
      </c>
      <c r="CE24" s="34">
        <f t="shared" si="86"/>
        <v>-12.157971276426849</v>
      </c>
      <c r="CF24" s="42"/>
      <c r="CG24" s="44"/>
      <c r="CH24" s="27"/>
      <c r="CI24" s="61"/>
      <c r="CJ24" s="141"/>
      <c r="CK24" s="135"/>
      <c r="CL24" s="101"/>
      <c r="CM24" s="45"/>
      <c r="CN24" s="120">
        <f t="shared" si="75"/>
        <v>5</v>
      </c>
      <c r="CO24" s="32" t="str">
        <f t="shared" si="54"/>
        <v>Roman Josi</v>
      </c>
      <c r="CP24" s="34">
        <f t="shared" si="43"/>
        <v>-8.5268961089183932</v>
      </c>
      <c r="CQ24" s="142">
        <v>7</v>
      </c>
      <c r="CR24" s="110" t="str">
        <f t="shared" ref="CR24:CS24" si="87">VLOOKUP(CQ24,CN$18:CP$25,2,FALSE)</f>
        <v>Erik Johnson</v>
      </c>
      <c r="CS24" s="101">
        <f t="shared" si="87"/>
        <v>-12.735540409663425</v>
      </c>
      <c r="CT24" s="13"/>
      <c r="DE24" s="12"/>
    </row>
    <row r="25" spans="1:109" ht="16.5" customHeight="1" outlineLevel="1" thickBot="1">
      <c r="A25" t="str">
        <f t="shared" si="44"/>
        <v>Andrei Markov</v>
      </c>
      <c r="B25" s="394" t="str">
        <f t="shared" si="0"/>
        <v>Markov</v>
      </c>
      <c r="C25" s="438" t="s">
        <v>34</v>
      </c>
      <c r="D25" s="417">
        <v>7</v>
      </c>
      <c r="E25" s="154">
        <v>13</v>
      </c>
      <c r="F25" s="224">
        <v>48</v>
      </c>
      <c r="G25" s="224">
        <f>VLOOKUP(A25,'Hard Stats 2013-2014'!$A$2:$L$691,4,0)</f>
        <v>81</v>
      </c>
      <c r="H25" s="155">
        <v>1</v>
      </c>
      <c r="I25" s="156">
        <v>0</v>
      </c>
      <c r="J25" s="231">
        <v>10</v>
      </c>
      <c r="K25" s="1058">
        <f>VLOOKUP(A25,'Hard Stats 2013-2014'!$A$2:$L$691,5,0)</f>
        <v>7</v>
      </c>
      <c r="L25" s="497">
        <f>(H25/D25)*77</f>
        <v>11</v>
      </c>
      <c r="M25" s="158">
        <f>(I25/E25)*77</f>
        <v>0</v>
      </c>
      <c r="N25" s="238">
        <f>(J25/F25)*77</f>
        <v>16.041666666666668</v>
      </c>
      <c r="O25" s="610">
        <f t="shared" si="47"/>
        <v>6.6543209876543203</v>
      </c>
      <c r="P25" s="597">
        <f>(L25/(L$146))*1000</f>
        <v>4.7048851241976966</v>
      </c>
      <c r="Q25" s="159">
        <f>(M25/(M$146))*1000</f>
        <v>0</v>
      </c>
      <c r="R25" s="247">
        <f>(N25/(N$146))*1000</f>
        <v>6.2060333871485263</v>
      </c>
      <c r="S25" s="643">
        <f>(O25/(O$146))*1000</f>
        <v>2.3497393335998962</v>
      </c>
      <c r="T25" s="630">
        <f>(P25-H$147)</f>
        <v>-3.4918361872777144</v>
      </c>
      <c r="U25" s="20">
        <f>(Q25-I$147)</f>
        <v>-7.7519379844961236</v>
      </c>
      <c r="V25" s="254">
        <f>(R25-J$147)</f>
        <v>-1.2566531800156531</v>
      </c>
      <c r="W25" s="1072">
        <f>(S25-K$147)</f>
        <v>-4.9495307393928041</v>
      </c>
      <c r="X25" s="661">
        <v>2</v>
      </c>
      <c r="Y25" s="156">
        <v>3</v>
      </c>
      <c r="Z25" s="231">
        <v>20</v>
      </c>
      <c r="AA25" s="1087">
        <f>VLOOKUP(A25,'Hard Stats 2013-2014'!$A$2:$L$691,6,0)</f>
        <v>36</v>
      </c>
      <c r="AB25" s="774">
        <f t="shared" si="2"/>
        <v>22</v>
      </c>
      <c r="AC25" s="160">
        <f t="shared" si="3"/>
        <v>17.76923076923077</v>
      </c>
      <c r="AD25" s="262">
        <f t="shared" si="4"/>
        <v>32.083333333333336</v>
      </c>
      <c r="AE25" s="262">
        <f t="shared" si="5"/>
        <v>34.222222222222221</v>
      </c>
      <c r="AF25" s="161">
        <f t="shared" si="6"/>
        <v>5.4121333146010322</v>
      </c>
      <c r="AG25" s="153">
        <f t="shared" si="7"/>
        <v>4.2977282075769114</v>
      </c>
      <c r="AH25" s="214">
        <f t="shared" si="8"/>
        <v>6.9464914679902545</v>
      </c>
      <c r="AI25" s="727">
        <f t="shared" si="9"/>
        <v>7.3132369125375805</v>
      </c>
      <c r="AJ25" s="714">
        <f t="shared" si="10"/>
        <v>-2.7845879968743787</v>
      </c>
      <c r="AK25" s="162">
        <f t="shared" si="11"/>
        <v>-3.4542097769192122</v>
      </c>
      <c r="AL25" s="208">
        <f t="shared" si="12"/>
        <v>-0.51619509917392481</v>
      </c>
      <c r="AM25" s="1094">
        <f t="shared" si="13"/>
        <v>1.3966839544879761E-2</v>
      </c>
      <c r="AN25" s="661">
        <v>1</v>
      </c>
      <c r="AO25" s="156">
        <v>2</v>
      </c>
      <c r="AP25" s="231">
        <v>23</v>
      </c>
      <c r="AQ25" s="1091">
        <f>VLOOKUP(A25,'Hard Stats 2013-2014'!$A$2:$L$691,8,0)</f>
        <v>21</v>
      </c>
      <c r="AR25" s="774">
        <f t="shared" si="14"/>
        <v>11</v>
      </c>
      <c r="AS25" s="160">
        <f t="shared" si="15"/>
        <v>11.846153846153847</v>
      </c>
      <c r="AT25" s="262">
        <f t="shared" si="16"/>
        <v>36.895833333333336</v>
      </c>
      <c r="AU25" s="262">
        <f t="shared" si="17"/>
        <v>19.962962962962962</v>
      </c>
      <c r="AV25" s="683">
        <f t="shared" si="18"/>
        <v>5.339004745753825</v>
      </c>
      <c r="AW25" s="153">
        <f t="shared" si="19"/>
        <v>5.9010886172910482</v>
      </c>
      <c r="AX25" s="214">
        <f t="shared" si="20"/>
        <v>15.669080003663252</v>
      </c>
      <c r="AY25" s="214">
        <f t="shared" si="21"/>
        <v>8.1673388437334165</v>
      </c>
      <c r="AZ25" s="714">
        <f t="shared" si="22"/>
        <v>-2.8577165657215859</v>
      </c>
      <c r="BA25" s="162">
        <f t="shared" si="23"/>
        <v>-1.8508493672050754</v>
      </c>
      <c r="BB25" s="208">
        <f t="shared" si="24"/>
        <v>8.2063934364990736</v>
      </c>
      <c r="BC25" s="1094">
        <f t="shared" si="25"/>
        <v>0.86806877074071576</v>
      </c>
      <c r="BD25" s="661">
        <v>20</v>
      </c>
      <c r="BE25" s="156">
        <v>17</v>
      </c>
      <c r="BF25" s="231">
        <v>79</v>
      </c>
      <c r="BG25" s="1091">
        <f>VLOOKUP(A25,'Hard Stats 2013-2014'!$A$2:$L$691,9,0)</f>
        <v>131</v>
      </c>
      <c r="BH25" s="774">
        <f t="shared" si="26"/>
        <v>220</v>
      </c>
      <c r="BI25" s="160">
        <f t="shared" si="27"/>
        <v>100.69230769230769</v>
      </c>
      <c r="BJ25" s="262">
        <f t="shared" si="28"/>
        <v>126.72916666666666</v>
      </c>
      <c r="BK25" s="262">
        <f t="shared" si="29"/>
        <v>124.53086419753087</v>
      </c>
      <c r="BL25" s="683">
        <f t="shared" si="30"/>
        <v>9.3877454440415633</v>
      </c>
      <c r="BM25" s="153">
        <f t="shared" si="31"/>
        <v>4.1837956869957189</v>
      </c>
      <c r="BN25" s="214">
        <f t="shared" si="32"/>
        <v>5.0630185594395529</v>
      </c>
      <c r="BO25" s="214">
        <f t="shared" si="33"/>
        <v>4.6734410259045882</v>
      </c>
      <c r="BP25" s="714">
        <f t="shared" si="34"/>
        <v>1.1910241325661524</v>
      </c>
      <c r="BQ25" s="162">
        <f t="shared" si="35"/>
        <v>-3.5681422975004047</v>
      </c>
      <c r="BR25" s="208">
        <f t="shared" si="36"/>
        <v>-2.3996680077246264</v>
      </c>
      <c r="BS25" s="1094">
        <f t="shared" si="37"/>
        <v>-2.6258290470881125</v>
      </c>
      <c r="BT25" s="750">
        <f t="shared" si="38"/>
        <v>-7.9431166173075267</v>
      </c>
      <c r="BU25" s="163">
        <f t="shared" si="39"/>
        <v>-16.625139426120818</v>
      </c>
      <c r="BV25" s="202">
        <f t="shared" si="40"/>
        <v>4.0338771495848693</v>
      </c>
      <c r="BW25" s="870">
        <f>(((BS25+BC25)+AM25)+W25)</f>
        <v>-6.6933241761953211</v>
      </c>
      <c r="BX25" s="893">
        <f t="shared" si="41"/>
        <v>-4.4683453034538143</v>
      </c>
      <c r="BY25" s="509"/>
      <c r="BZ25" s="926">
        <f t="shared" si="73"/>
        <v>3</v>
      </c>
      <c r="CA25" s="133" t="str">
        <f t="shared" si="49"/>
        <v>Andrei Markov</v>
      </c>
      <c r="CB25" s="918">
        <f t="shared" si="50"/>
        <v>-6.6933241761953211</v>
      </c>
      <c r="CC25" s="409">
        <v>8</v>
      </c>
      <c r="CD25" s="32" t="str">
        <f t="shared" ref="CD25:CE25" si="88">VLOOKUP(CC25,BZ$18:CB$25,2,FALSE)</f>
        <v>Jason Demers</v>
      </c>
      <c r="CE25" s="34">
        <f t="shared" si="88"/>
        <v>-13.19603812595205</v>
      </c>
      <c r="CF25" s="42"/>
      <c r="CG25" s="44"/>
      <c r="CH25" s="27"/>
      <c r="CI25" s="61"/>
      <c r="CJ25" s="141"/>
      <c r="CK25" s="135"/>
      <c r="CL25" s="101"/>
      <c r="CM25" s="45"/>
      <c r="CN25" s="120">
        <f t="shared" si="75"/>
        <v>3</v>
      </c>
      <c r="CO25" s="32" t="str">
        <f t="shared" si="54"/>
        <v>Andrei Markov</v>
      </c>
      <c r="CP25" s="34">
        <f t="shared" si="43"/>
        <v>-4.4683453034538143</v>
      </c>
      <c r="CQ25" s="141">
        <v>8</v>
      </c>
      <c r="CR25" s="110" t="str">
        <f t="shared" ref="CR25:CS25" si="89">VLOOKUP(CQ25,CN$18:CP$25,2,FALSE)</f>
        <v>Jason Demers</v>
      </c>
      <c r="CS25" s="101">
        <f t="shared" si="89"/>
        <v>-16.723481426374985</v>
      </c>
      <c r="CT25" s="13"/>
      <c r="DE25" s="12"/>
    </row>
    <row r="26" spans="1:109" ht="16.5" customHeight="1" thickBot="1">
      <c r="B26" s="393"/>
      <c r="C26" s="439" t="s">
        <v>41</v>
      </c>
      <c r="D26" s="1048"/>
      <c r="E26" s="1049"/>
      <c r="F26" s="1049"/>
      <c r="G26" s="1050"/>
      <c r="H26" s="877"/>
      <c r="I26" s="878"/>
      <c r="J26" s="878"/>
      <c r="K26" s="1061"/>
      <c r="L26" s="879"/>
      <c r="M26" s="879"/>
      <c r="N26" s="879"/>
      <c r="O26" s="880"/>
      <c r="P26" s="881"/>
      <c r="Q26" s="881"/>
      <c r="R26" s="881"/>
      <c r="S26" s="882"/>
      <c r="T26" s="883"/>
      <c r="U26" s="883"/>
      <c r="V26" s="883"/>
      <c r="W26" s="1077"/>
      <c r="X26" s="884"/>
      <c r="Y26" s="884"/>
      <c r="Z26" s="884"/>
      <c r="AA26" s="1090"/>
      <c r="AB26" s="879"/>
      <c r="AC26" s="879"/>
      <c r="AD26" s="879"/>
      <c r="AE26" s="880"/>
      <c r="AF26" s="885">
        <f t="shared" si="6"/>
        <v>0</v>
      </c>
      <c r="AG26" s="881">
        <f t="shared" si="7"/>
        <v>0</v>
      </c>
      <c r="AH26" s="881">
        <f t="shared" si="8"/>
        <v>0</v>
      </c>
      <c r="AI26" s="882">
        <f t="shared" si="9"/>
        <v>0</v>
      </c>
      <c r="AJ26" s="883"/>
      <c r="AK26" s="883"/>
      <c r="AL26" s="883"/>
      <c r="AM26" s="1077"/>
      <c r="AN26" s="884"/>
      <c r="AO26" s="884"/>
      <c r="AP26" s="884"/>
      <c r="AQ26" s="1090"/>
      <c r="AR26" s="879"/>
      <c r="AS26" s="879"/>
      <c r="AT26" s="879"/>
      <c r="AU26" s="879"/>
      <c r="AV26" s="882">
        <f t="shared" si="18"/>
        <v>0</v>
      </c>
      <c r="AW26" s="886">
        <f t="shared" si="19"/>
        <v>0</v>
      </c>
      <c r="AX26" s="886">
        <f t="shared" si="20"/>
        <v>0</v>
      </c>
      <c r="AY26" s="887">
        <f t="shared" si="21"/>
        <v>0</v>
      </c>
      <c r="AZ26" s="883"/>
      <c r="BA26" s="883"/>
      <c r="BB26" s="883"/>
      <c r="BC26" s="1077"/>
      <c r="BD26" s="884"/>
      <c r="BE26" s="884"/>
      <c r="BF26" s="884"/>
      <c r="BG26" s="1090"/>
      <c r="BH26" s="879"/>
      <c r="BI26" s="879"/>
      <c r="BJ26" s="879"/>
      <c r="BK26" s="879"/>
      <c r="BL26" s="881">
        <f t="shared" si="30"/>
        <v>0</v>
      </c>
      <c r="BM26" s="881">
        <f t="shared" si="31"/>
        <v>0</v>
      </c>
      <c r="BN26" s="881">
        <f t="shared" si="32"/>
        <v>0</v>
      </c>
      <c r="BO26" s="881">
        <f t="shared" si="33"/>
        <v>0</v>
      </c>
      <c r="BP26" s="883"/>
      <c r="BQ26" s="883"/>
      <c r="BR26" s="883"/>
      <c r="BS26" s="1077"/>
      <c r="BT26" s="888"/>
      <c r="BU26" s="888"/>
      <c r="BV26" s="888"/>
      <c r="BW26" s="889"/>
      <c r="BX26" s="898">
        <f t="shared" si="41"/>
        <v>0</v>
      </c>
      <c r="BY26" s="509"/>
      <c r="BZ26" s="926"/>
      <c r="CA26" s="922"/>
      <c r="CB26" s="912"/>
      <c r="CC26" s="185"/>
      <c r="CD26" s="936" t="s">
        <v>41</v>
      </c>
      <c r="CE26" s="538"/>
      <c r="CF26" s="42"/>
      <c r="CG26" s="44"/>
      <c r="CH26" s="550" t="s">
        <v>41</v>
      </c>
      <c r="CI26" s="551"/>
      <c r="CJ26" s="22"/>
      <c r="CK26" s="550" t="s">
        <v>41</v>
      </c>
      <c r="CL26" s="551"/>
      <c r="CM26" s="46"/>
      <c r="CN26" s="44"/>
      <c r="CO26" s="899"/>
      <c r="CP26" s="900"/>
      <c r="CQ26" s="22"/>
      <c r="CR26" s="936" t="s">
        <v>41</v>
      </c>
      <c r="CS26" s="538"/>
      <c r="CT26" s="2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</row>
    <row r="27" spans="1:109" ht="16.5" customHeight="1" outlineLevel="1">
      <c r="A27" t="str">
        <f t="shared" si="44"/>
        <v>Patrice Bergeron</v>
      </c>
      <c r="B27" s="393" t="str">
        <f t="shared" ref="B27:B49" si="90">RIGHT(C27,LEN(C27)-FIND(" ",C27))</f>
        <v>Bergeron</v>
      </c>
      <c r="C27" s="431" t="s">
        <v>54</v>
      </c>
      <c r="D27" s="417">
        <v>80</v>
      </c>
      <c r="E27" s="154">
        <v>81</v>
      </c>
      <c r="F27" s="224">
        <v>42</v>
      </c>
      <c r="G27" s="224">
        <f>VLOOKUP(A27,'Hard Stats 2013-2014'!$A$2:$L$691,4,0)</f>
        <v>80</v>
      </c>
      <c r="H27" s="155">
        <v>22</v>
      </c>
      <c r="I27" s="156">
        <v>22</v>
      </c>
      <c r="J27" s="231">
        <v>10</v>
      </c>
      <c r="K27" s="1058">
        <f>VLOOKUP(A27,'Hard Stats 2013-2014'!$A$2:$L$691,5,0)</f>
        <v>30</v>
      </c>
      <c r="L27" s="497" t="s">
        <v>55</v>
      </c>
      <c r="M27" s="158">
        <f t="shared" ref="M27:O28" si="91">(I27/E27)*77</f>
        <v>20.913580246913579</v>
      </c>
      <c r="N27" s="238">
        <f t="shared" si="91"/>
        <v>18.333333333333332</v>
      </c>
      <c r="O27" s="610">
        <f t="shared" si="91"/>
        <v>28.875</v>
      </c>
      <c r="P27" s="597" t="s">
        <v>55</v>
      </c>
      <c r="Q27" s="159">
        <f>(M27/(M$146))*1000</f>
        <v>8.373871486015501</v>
      </c>
      <c r="R27" s="247">
        <f>(N27/(N$146))*1000</f>
        <v>7.0926095853126006</v>
      </c>
      <c r="S27" s="643">
        <f>(O27/(O$146))*1000</f>
        <v>10.196190322585265</v>
      </c>
      <c r="T27" s="630" t="s">
        <v>55</v>
      </c>
      <c r="U27" s="20">
        <f>(Q27-I$147)</f>
        <v>0.62193350151937743</v>
      </c>
      <c r="V27" s="254">
        <f>(R27-J$147)</f>
        <v>-0.37007698185157878</v>
      </c>
      <c r="W27" s="1072">
        <f>(S27-K$147)</f>
        <v>2.8969202495925641</v>
      </c>
      <c r="X27" s="661">
        <v>35</v>
      </c>
      <c r="Y27" s="156">
        <v>42</v>
      </c>
      <c r="Z27" s="231">
        <v>22</v>
      </c>
      <c r="AA27" s="1091">
        <f>VLOOKUP(A27,'Hard Stats 2013-2014'!$A$2:$L$691,6,0)</f>
        <v>32</v>
      </c>
      <c r="AB27" s="774">
        <f t="shared" si="2"/>
        <v>33.6875</v>
      </c>
      <c r="AC27" s="160">
        <f t="shared" si="3"/>
        <v>39.925925925925924</v>
      </c>
      <c r="AD27" s="262">
        <f t="shared" si="4"/>
        <v>40.333333333333336</v>
      </c>
      <c r="AE27" s="262">
        <f t="shared" si="5"/>
        <v>30.8</v>
      </c>
      <c r="AF27" s="161">
        <f t="shared" si="6"/>
        <v>8.2873291379828302</v>
      </c>
      <c r="AG27" s="153">
        <f t="shared" si="7"/>
        <v>9.6566238738147856</v>
      </c>
      <c r="AH27" s="214">
        <f t="shared" si="8"/>
        <v>8.732732131187749</v>
      </c>
      <c r="AI27" s="727">
        <f t="shared" si="9"/>
        <v>6.5819132212838225</v>
      </c>
      <c r="AJ27" s="714">
        <f t="shared" si="10"/>
        <v>9.0607826507419276E-2</v>
      </c>
      <c r="AK27" s="162">
        <f t="shared" si="11"/>
        <v>1.904685889318662</v>
      </c>
      <c r="AL27" s="208">
        <f t="shared" si="12"/>
        <v>1.2700455640235697</v>
      </c>
      <c r="AM27" s="1094">
        <f t="shared" si="13"/>
        <v>-0.7173568517088782</v>
      </c>
      <c r="AN27" s="661">
        <v>11</v>
      </c>
      <c r="AO27" s="156">
        <v>14</v>
      </c>
      <c r="AP27" s="231">
        <v>4</v>
      </c>
      <c r="AQ27" s="1091">
        <f>VLOOKUP(A27,'Hard Stats 2013-2014'!$A$2:$L$691,8,0)</f>
        <v>11</v>
      </c>
      <c r="AR27" s="774">
        <f t="shared" si="14"/>
        <v>10.5875</v>
      </c>
      <c r="AS27" s="160">
        <f t="shared" si="15"/>
        <v>13.308641975308641</v>
      </c>
      <c r="AT27" s="262">
        <f t="shared" si="16"/>
        <v>7.333333333333333</v>
      </c>
      <c r="AU27" s="262">
        <f t="shared" si="17"/>
        <v>10.5875</v>
      </c>
      <c r="AV27" s="683">
        <f t="shared" si="18"/>
        <v>5.1387920677880565</v>
      </c>
      <c r="AW27" s="153">
        <f t="shared" si="19"/>
        <v>6.6296180762158672</v>
      </c>
      <c r="AX27" s="214">
        <f t="shared" si="20"/>
        <v>3.1143513050759255</v>
      </c>
      <c r="AY27" s="214">
        <f t="shared" si="21"/>
        <v>4.3316064939086152</v>
      </c>
      <c r="AZ27" s="714">
        <f t="shared" si="22"/>
        <v>-3.0579292436873544</v>
      </c>
      <c r="BA27" s="162">
        <f t="shared" si="23"/>
        <v>-1.1223199082802564</v>
      </c>
      <c r="BB27" s="208">
        <f t="shared" si="24"/>
        <v>-4.3483352620882538</v>
      </c>
      <c r="BC27" s="1094">
        <f t="shared" si="25"/>
        <v>-2.9676635790840855</v>
      </c>
      <c r="BD27" s="661">
        <v>211</v>
      </c>
      <c r="BE27" s="156">
        <v>191</v>
      </c>
      <c r="BF27" s="231">
        <v>125</v>
      </c>
      <c r="BG27" s="1091">
        <f>VLOOKUP(A27,'Hard Stats 2013-2014'!$A$2:$L$691,9,0)</f>
        <v>243</v>
      </c>
      <c r="BH27" s="774">
        <f t="shared" si="26"/>
        <v>203.08750000000001</v>
      </c>
      <c r="BI27" s="160">
        <f t="shared" si="27"/>
        <v>181.5679012345679</v>
      </c>
      <c r="BJ27" s="262">
        <f t="shared" si="28"/>
        <v>229.16666666666669</v>
      </c>
      <c r="BK27" s="262">
        <f t="shared" si="29"/>
        <v>233.88750000000002</v>
      </c>
      <c r="BL27" s="748">
        <f t="shared" si="30"/>
        <v>8.6660625130308677</v>
      </c>
      <c r="BM27" s="153">
        <f t="shared" si="31"/>
        <v>7.5442009374076759</v>
      </c>
      <c r="BN27" s="214">
        <f t="shared" si="32"/>
        <v>9.1555489320787586</v>
      </c>
      <c r="BO27" s="214">
        <f t="shared" si="33"/>
        <v>8.7774179115343518</v>
      </c>
      <c r="BP27" s="714">
        <f t="shared" si="34"/>
        <v>0.46934120155545678</v>
      </c>
      <c r="BQ27" s="162">
        <f t="shared" si="35"/>
        <v>-0.20773704708844765</v>
      </c>
      <c r="BR27" s="208">
        <f t="shared" si="36"/>
        <v>1.6928623649145793</v>
      </c>
      <c r="BS27" s="1094">
        <f t="shared" si="37"/>
        <v>1.4781478385416511</v>
      </c>
      <c r="BT27" s="862" t="s">
        <v>55</v>
      </c>
      <c r="BU27" s="163">
        <f t="shared" si="39"/>
        <v>1.1965624354693354</v>
      </c>
      <c r="BV27" s="202">
        <f t="shared" si="40"/>
        <v>-1.7555043150016836</v>
      </c>
      <c r="BW27" s="870">
        <f>(((BS27+BC27)+AM27)+W27)</f>
        <v>0.69004765734125151</v>
      </c>
      <c r="BX27" s="893">
        <f t="shared" si="41"/>
        <v>7.0335434511793471E-3</v>
      </c>
      <c r="BY27" s="509"/>
      <c r="BZ27" s="926">
        <f>RANK(CB27,CB$27:CB$41)</f>
        <v>9</v>
      </c>
      <c r="CA27" s="132" t="str">
        <f>C27</f>
        <v>Patrice Bergeron</v>
      </c>
      <c r="CB27" s="70">
        <f t="shared" si="50"/>
        <v>0.69004765734125151</v>
      </c>
      <c r="CC27" s="141">
        <v>1</v>
      </c>
      <c r="CD27" s="32" t="str">
        <f>VLOOKUP(CC27,BZ$27:CB$49,2,FALSE)</f>
        <v>Claude Giroux</v>
      </c>
      <c r="CE27" s="34">
        <f>VLOOKUP(CD27,CA$27:CC$49,2,FALSE)</f>
        <v>13.799122454154574</v>
      </c>
      <c r="CF27" s="42"/>
      <c r="CG27" s="44" t="e">
        <f>RANK(CI27,CI$122:CI$167)</f>
        <v>#REF!</v>
      </c>
      <c r="CH27" s="27" t="e">
        <f>#REF!</f>
        <v>#REF!</v>
      </c>
      <c r="CI27" s="61" t="e">
        <f>#REF!</f>
        <v>#REF!</v>
      </c>
      <c r="CJ27" s="141" t="e">
        <f>CJ51+1</f>
        <v>#N/A</v>
      </c>
      <c r="CK27" s="108" t="e">
        <f>VLOOKUP(CJ27,CG$122:CI$167,2,FALSE)</f>
        <v>#N/A</v>
      </c>
      <c r="CL27" s="34" t="e">
        <f>VLOOKUP(CK27,CH$122:CJ$167,2,FALSE)</f>
        <v>#N/A</v>
      </c>
      <c r="CM27" s="45"/>
      <c r="CN27" s="120">
        <f>RANK(CP27,CP$27:CP$41)</f>
        <v>8</v>
      </c>
      <c r="CO27" s="32" t="str">
        <f t="shared" si="54"/>
        <v>Patrice Bergeron</v>
      </c>
      <c r="CP27" s="34">
        <f t="shared" si="43"/>
        <v>7.0335434511793471E-3</v>
      </c>
      <c r="CQ27" s="141">
        <v>1</v>
      </c>
      <c r="CR27" s="32" t="str">
        <f>VLOOKUP(CQ27,CN$27:CP$41,2,FALSE)</f>
        <v>Claude Giroux</v>
      </c>
      <c r="CS27" s="34">
        <f>VLOOKUP(CR27,CO$27:CQ$41,2,FALSE)</f>
        <v>14.80845875174953</v>
      </c>
      <c r="CT27" s="13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</row>
    <row r="28" spans="1:109" ht="16.5" customHeight="1" outlineLevel="1">
      <c r="A28" t="str">
        <f t="shared" si="44"/>
        <v>Logan Couture</v>
      </c>
      <c r="B28" s="393" t="str">
        <f t="shared" si="90"/>
        <v>Couture</v>
      </c>
      <c r="C28" s="431" t="s">
        <v>139</v>
      </c>
      <c r="D28" s="417">
        <v>79</v>
      </c>
      <c r="E28" s="154">
        <v>80</v>
      </c>
      <c r="F28" s="224">
        <v>48</v>
      </c>
      <c r="G28" s="224">
        <f>VLOOKUP(A28,'Hard Stats 2013-2014'!$A$2:$L$691,4,0)</f>
        <v>65</v>
      </c>
      <c r="H28" s="155">
        <v>32</v>
      </c>
      <c r="I28" s="156">
        <v>31</v>
      </c>
      <c r="J28" s="231">
        <v>21</v>
      </c>
      <c r="K28" s="1058">
        <f>VLOOKUP(A28,'Hard Stats 2013-2014'!$A$2:$L$691,5,0)</f>
        <v>23</v>
      </c>
      <c r="L28" s="497">
        <f>(H28/D28)*77</f>
        <v>31.189873417721518</v>
      </c>
      <c r="M28" s="158">
        <f t="shared" si="91"/>
        <v>29.837500000000002</v>
      </c>
      <c r="N28" s="240">
        <f t="shared" si="91"/>
        <v>33.6875</v>
      </c>
      <c r="O28" s="612">
        <f t="shared" si="91"/>
        <v>27.246153846153849</v>
      </c>
      <c r="P28" s="599">
        <f>(L28/(L$146))*1000</f>
        <v>13.340433769877011</v>
      </c>
      <c r="Q28" s="159">
        <f>(M28/(M$146))*1000</f>
        <v>11.947040512150526</v>
      </c>
      <c r="R28" s="247">
        <f>(N28/(N$146))*1000</f>
        <v>13.032670113011903</v>
      </c>
      <c r="S28" s="643">
        <f>(O28/(O$146))*1000</f>
        <v>9.6210206120804553</v>
      </c>
      <c r="T28" s="632">
        <f>(P28-H$147)</f>
        <v>5.1437124584016001</v>
      </c>
      <c r="U28" s="20">
        <f>(Q28-I$147)</f>
        <v>4.1951025276544023</v>
      </c>
      <c r="V28" s="256">
        <f>(R28-J$147)</f>
        <v>5.569983545847724</v>
      </c>
      <c r="W28" s="1074">
        <f>(S28-K$147)</f>
        <v>2.3217505390877546</v>
      </c>
      <c r="X28" s="663">
        <v>24</v>
      </c>
      <c r="Y28" s="156">
        <v>34</v>
      </c>
      <c r="Z28" s="231">
        <v>13</v>
      </c>
      <c r="AA28" s="1091">
        <f>VLOOKUP(A28,'Hard Stats 2013-2014'!$A$2:$L$691,6,0)</f>
        <v>31</v>
      </c>
      <c r="AB28" s="774">
        <f t="shared" si="2"/>
        <v>23.39240506329114</v>
      </c>
      <c r="AC28" s="160">
        <f t="shared" si="3"/>
        <v>32.725000000000001</v>
      </c>
      <c r="AD28" s="264">
        <f t="shared" si="4"/>
        <v>20.854166666666664</v>
      </c>
      <c r="AE28" s="264">
        <f t="shared" si="5"/>
        <v>36.723076923076924</v>
      </c>
      <c r="AF28" s="308">
        <f t="shared" si="6"/>
        <v>5.7546733978036286</v>
      </c>
      <c r="AG28" s="153">
        <f t="shared" si="7"/>
        <v>7.9149827822874768</v>
      </c>
      <c r="AH28" s="216">
        <f t="shared" si="8"/>
        <v>4.5152194541936641</v>
      </c>
      <c r="AI28" s="729">
        <f t="shared" si="9"/>
        <v>7.8476657638384042</v>
      </c>
      <c r="AJ28" s="716">
        <f t="shared" si="10"/>
        <v>-2.4420479136717823</v>
      </c>
      <c r="AK28" s="162">
        <f t="shared" si="11"/>
        <v>0.16304479779135317</v>
      </c>
      <c r="AL28" s="210">
        <f t="shared" si="12"/>
        <v>-2.9474671129705152</v>
      </c>
      <c r="AM28" s="1096">
        <f t="shared" si="13"/>
        <v>0.5483956908457035</v>
      </c>
      <c r="AN28" s="663">
        <v>14</v>
      </c>
      <c r="AO28" s="156">
        <v>26</v>
      </c>
      <c r="AP28" s="231">
        <v>12</v>
      </c>
      <c r="AQ28" s="1091">
        <f>VLOOKUP(A28,'Hard Stats 2013-2014'!$A$2:$L$691,8,0)</f>
        <v>13</v>
      </c>
      <c r="AR28" s="774">
        <f t="shared" si="14"/>
        <v>13.645569620253164</v>
      </c>
      <c r="AS28" s="160">
        <f t="shared" si="15"/>
        <v>25.025000000000002</v>
      </c>
      <c r="AT28" s="264">
        <f t="shared" si="16"/>
        <v>19.25</v>
      </c>
      <c r="AU28" s="264">
        <f t="shared" si="17"/>
        <v>15.4</v>
      </c>
      <c r="AV28" s="685">
        <f t="shared" si="18"/>
        <v>6.6230691782768965</v>
      </c>
      <c r="AW28" s="153">
        <f t="shared" si="19"/>
        <v>12.466049704027339</v>
      </c>
      <c r="AX28" s="216">
        <f t="shared" si="20"/>
        <v>8.1751721758243043</v>
      </c>
      <c r="AY28" s="216">
        <f t="shared" si="21"/>
        <v>6.3005185365943497</v>
      </c>
      <c r="AZ28" s="716">
        <f t="shared" si="22"/>
        <v>-1.5736521331985145</v>
      </c>
      <c r="BA28" s="162">
        <f t="shared" si="23"/>
        <v>4.7141117195312159</v>
      </c>
      <c r="BB28" s="210">
        <f t="shared" si="24"/>
        <v>0.712485608660125</v>
      </c>
      <c r="BC28" s="1096">
        <f t="shared" si="25"/>
        <v>-0.99875153639835101</v>
      </c>
      <c r="BD28" s="663">
        <v>253</v>
      </c>
      <c r="BE28" s="156">
        <v>245</v>
      </c>
      <c r="BF28" s="231">
        <v>151</v>
      </c>
      <c r="BG28" s="1091">
        <f>VLOOKUP(A28,'Hard Stats 2013-2014'!$A$2:$L$691,9,0)</f>
        <v>233</v>
      </c>
      <c r="BH28" s="774">
        <f t="shared" si="26"/>
        <v>246.59493670886079</v>
      </c>
      <c r="BI28" s="160">
        <f t="shared" si="27"/>
        <v>235.8125</v>
      </c>
      <c r="BJ28" s="264">
        <f t="shared" si="28"/>
        <v>242.22916666666669</v>
      </c>
      <c r="BK28" s="264">
        <f t="shared" si="29"/>
        <v>276.01538461538462</v>
      </c>
      <c r="BL28" s="685">
        <f t="shared" si="30"/>
        <v>10.522593152783298</v>
      </c>
      <c r="BM28" s="153">
        <f t="shared" si="31"/>
        <v>9.7980803405010022</v>
      </c>
      <c r="BN28" s="216">
        <f t="shared" si="32"/>
        <v>9.6774152212072462</v>
      </c>
      <c r="BO28" s="216">
        <f t="shared" si="33"/>
        <v>10.358408982019645</v>
      </c>
      <c r="BP28" s="716">
        <f t="shared" si="34"/>
        <v>2.3258718413078867</v>
      </c>
      <c r="BQ28" s="162">
        <f t="shared" si="35"/>
        <v>2.0461423560048786</v>
      </c>
      <c r="BR28" s="210">
        <f t="shared" si="36"/>
        <v>2.2147286540430668</v>
      </c>
      <c r="BS28" s="1096">
        <f t="shared" si="37"/>
        <v>3.0591389090269443</v>
      </c>
      <c r="BT28" s="752">
        <f t="shared" si="38"/>
        <v>3.45388425283919</v>
      </c>
      <c r="BU28" s="163">
        <f t="shared" si="39"/>
        <v>11.118401400981849</v>
      </c>
      <c r="BV28" s="202">
        <f t="shared" si="40"/>
        <v>5.5497306955804007</v>
      </c>
      <c r="BW28" s="870">
        <f>(((BS28+BC28)+AM28)+W28)</f>
        <v>4.9305336025620514</v>
      </c>
      <c r="BX28" s="893">
        <f t="shared" si="41"/>
        <v>5.7350795103095358</v>
      </c>
      <c r="BY28" s="509"/>
      <c r="BZ28" s="926">
        <f t="shared" ref="BZ28:BZ41" si="92">RANK(CB28,CB$27:CB$41)</f>
        <v>4</v>
      </c>
      <c r="CA28" s="132" t="str">
        <f t="shared" ref="CA28:CA49" si="93">C28</f>
        <v>Logan Couture</v>
      </c>
      <c r="CB28" s="70">
        <f t="shared" si="50"/>
        <v>4.9305336025620514</v>
      </c>
      <c r="CC28" s="141">
        <v>2</v>
      </c>
      <c r="CD28" s="32" t="str">
        <f>VLOOKUP(CC28,BZ$27:CB$49,2,FALSE)</f>
        <v>Henrik Zetterberg</v>
      </c>
      <c r="CE28" s="34">
        <f>VLOOKUP(CD28,CA$27:CC$49,2,FALSE)</f>
        <v>13.7690754493198</v>
      </c>
      <c r="CF28" s="42"/>
      <c r="CG28" s="44" t="e">
        <f>RANK(CI28,CI$27:CI$55)</f>
        <v>#REF!</v>
      </c>
      <c r="CH28" s="27" t="e">
        <f>#REF!</f>
        <v>#REF!</v>
      </c>
      <c r="CI28" s="64" t="e">
        <f>#REF!</f>
        <v>#REF!</v>
      </c>
      <c r="CJ28" s="141">
        <f>CJ123+1</f>
        <v>2</v>
      </c>
      <c r="CK28" s="32" t="e">
        <f>VLOOKUP(CJ28,CG$27:CI$55,2,FALSE)</f>
        <v>#N/A</v>
      </c>
      <c r="CL28" s="34" t="e">
        <f>VLOOKUP(CK28,CH$27:CJ$55,2,FALSE)</f>
        <v>#N/A</v>
      </c>
      <c r="CM28" s="45"/>
      <c r="CN28" s="120">
        <f t="shared" ref="CN28:CN41" si="94">RANK(CP28,CP$27:CP$41)</f>
        <v>4</v>
      </c>
      <c r="CO28" s="32" t="str">
        <f t="shared" si="54"/>
        <v>Logan Couture</v>
      </c>
      <c r="CP28" s="34">
        <f t="shared" si="43"/>
        <v>5.7350795103095358</v>
      </c>
      <c r="CQ28" s="141">
        <v>2</v>
      </c>
      <c r="CR28" s="32" t="str">
        <f t="shared" ref="CR28:CS28" si="95">VLOOKUP(CQ28,CN$27:CP$41,2,FALSE)</f>
        <v>Henrik Zetterberg</v>
      </c>
      <c r="CS28" s="34">
        <f t="shared" si="95"/>
        <v>14.332580035678678</v>
      </c>
      <c r="CT28" s="13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</row>
    <row r="29" spans="1:109" ht="16.5" customHeight="1" outlineLevel="1">
      <c r="A29" t="str">
        <f t="shared" si="44"/>
        <v>Marian Gaborik</v>
      </c>
      <c r="B29" s="393" t="str">
        <f t="shared" si="90"/>
        <v>Gaborik</v>
      </c>
      <c r="C29" s="431" t="s">
        <v>100</v>
      </c>
      <c r="D29" s="417">
        <v>62</v>
      </c>
      <c r="E29" s="154">
        <v>82</v>
      </c>
      <c r="F29" s="224">
        <v>47</v>
      </c>
      <c r="G29" s="224">
        <f>VLOOKUP(A29,'Hard Stats 2013-2014'!$A$2:$L$691,4,0)</f>
        <v>41</v>
      </c>
      <c r="H29" s="155">
        <v>22</v>
      </c>
      <c r="I29" s="156">
        <v>41</v>
      </c>
      <c r="J29" s="231">
        <v>12</v>
      </c>
      <c r="K29" s="1058">
        <f>VLOOKUP(A29,'Hard Stats 2013-2014'!$A$2:$L$691,5,0)</f>
        <v>11</v>
      </c>
      <c r="L29" s="497">
        <f t="shared" ref="L29:L49" si="96">(H29/D29)*77</f>
        <v>27.322580645161292</v>
      </c>
      <c r="M29" s="158">
        <f t="shared" ref="M29:M49" si="97">(I29/E29)*77</f>
        <v>38.5</v>
      </c>
      <c r="N29" s="240">
        <f t="shared" ref="N29:N49" si="98">(J29/F29)*77</f>
        <v>19.659574468085104</v>
      </c>
      <c r="O29" s="612">
        <f t="shared" ref="O29:O49" si="99">(K29/G29)*77</f>
        <v>20.658536585365855</v>
      </c>
      <c r="P29" s="599">
        <f>(L29/(L$146))*1000</f>
        <v>11.686327566555567</v>
      </c>
      <c r="Q29" s="159">
        <f>(M29/(M$146))*1000</f>
        <v>15.415536144710355</v>
      </c>
      <c r="R29" s="249">
        <f>(N29/(N$146))*1000</f>
        <v>7.6056919808458519</v>
      </c>
      <c r="S29" s="645">
        <f>(O29/(O$146))*1000</f>
        <v>7.2948353527439291</v>
      </c>
      <c r="T29" s="632">
        <f>(P29-H$147)</f>
        <v>3.4896062550801563</v>
      </c>
      <c r="U29" s="20">
        <f>(Q29-I$147)</f>
        <v>7.6635981602142316</v>
      </c>
      <c r="V29" s="256">
        <f>(R29-J$147)</f>
        <v>0.14300541368167252</v>
      </c>
      <c r="W29" s="1074">
        <f>(S29-K$147)</f>
        <v>-4.434720248771562E-3</v>
      </c>
      <c r="X29" s="663">
        <v>26</v>
      </c>
      <c r="Y29" s="156">
        <v>35</v>
      </c>
      <c r="Z29" s="231">
        <v>15</v>
      </c>
      <c r="AA29" s="1091">
        <f>VLOOKUP(A29,'Hard Stats 2013-2014'!$A$2:$L$691,6,0)</f>
        <v>19</v>
      </c>
      <c r="AB29" s="774">
        <f t="shared" si="2"/>
        <v>32.29032258064516</v>
      </c>
      <c r="AC29" s="160">
        <f t="shared" si="3"/>
        <v>32.865853658536587</v>
      </c>
      <c r="AD29" s="264">
        <f t="shared" si="4"/>
        <v>24.574468085106385</v>
      </c>
      <c r="AE29" s="264">
        <f t="shared" si="5"/>
        <v>35.682926829268297</v>
      </c>
      <c r="AF29" s="308">
        <f t="shared" si="6"/>
        <v>7.9436150262692573</v>
      </c>
      <c r="AG29" s="153">
        <f t="shared" si="7"/>
        <v>7.9490501400304652</v>
      </c>
      <c r="AH29" s="216">
        <f t="shared" si="8"/>
        <v>5.3207168690989182</v>
      </c>
      <c r="AI29" s="729">
        <f t="shared" si="9"/>
        <v>7.6253872685605275</v>
      </c>
      <c r="AJ29" s="716">
        <f t="shared" si="10"/>
        <v>-0.25310628520615364</v>
      </c>
      <c r="AK29" s="162">
        <f t="shared" si="11"/>
        <v>0.19711215553434158</v>
      </c>
      <c r="AL29" s="210">
        <f t="shared" si="12"/>
        <v>-2.1419696980652612</v>
      </c>
      <c r="AM29" s="1096">
        <f t="shared" si="13"/>
        <v>0.32611719556782681</v>
      </c>
      <c r="AN29" s="663">
        <v>16</v>
      </c>
      <c r="AO29" s="156">
        <v>21</v>
      </c>
      <c r="AP29" s="231">
        <v>9</v>
      </c>
      <c r="AQ29" s="1091">
        <f>VLOOKUP(A29,'Hard Stats 2013-2014'!$A$2:$L$691,8,0)</f>
        <v>7</v>
      </c>
      <c r="AR29" s="774">
        <f t="shared" si="14"/>
        <v>19.870967741935484</v>
      </c>
      <c r="AS29" s="160">
        <f t="shared" si="15"/>
        <v>19.719512195121951</v>
      </c>
      <c r="AT29" s="264">
        <f t="shared" si="16"/>
        <v>14.74468085106383</v>
      </c>
      <c r="AU29" s="264">
        <f t="shared" si="17"/>
        <v>13.146341463414634</v>
      </c>
      <c r="AV29" s="685">
        <f t="shared" si="18"/>
        <v>9.6446537342649723</v>
      </c>
      <c r="AW29" s="153">
        <f t="shared" si="19"/>
        <v>9.8231536129296089</v>
      </c>
      <c r="AX29" s="216">
        <f t="shared" si="20"/>
        <v>6.261834007014361</v>
      </c>
      <c r="AY29" s="216">
        <f t="shared" si="21"/>
        <v>5.3784914336781027</v>
      </c>
      <c r="AZ29" s="716">
        <f t="shared" si="22"/>
        <v>1.4479324227895614</v>
      </c>
      <c r="BA29" s="162">
        <f t="shared" si="23"/>
        <v>2.0712156284334853</v>
      </c>
      <c r="BB29" s="210">
        <f t="shared" si="24"/>
        <v>-1.2008525601498183</v>
      </c>
      <c r="BC29" s="1096">
        <f t="shared" si="25"/>
        <v>-1.920778639314598</v>
      </c>
      <c r="BD29" s="663">
        <v>192</v>
      </c>
      <c r="BE29" s="156">
        <v>276</v>
      </c>
      <c r="BF29" s="231">
        <v>151</v>
      </c>
      <c r="BG29" s="1091">
        <f>VLOOKUP(A29,'Hard Stats 2013-2014'!$A$2:$L$691,9,0)</f>
        <v>103</v>
      </c>
      <c r="BH29" s="774">
        <f t="shared" si="26"/>
        <v>238.45161290322579</v>
      </c>
      <c r="BI29" s="160">
        <f t="shared" si="27"/>
        <v>259.17073170731709</v>
      </c>
      <c r="BJ29" s="264">
        <f t="shared" si="28"/>
        <v>247.38297872340425</v>
      </c>
      <c r="BK29" s="264">
        <f t="shared" si="29"/>
        <v>193.4390243902439</v>
      </c>
      <c r="BL29" s="685">
        <f t="shared" si="30"/>
        <v>10.175104739348274</v>
      </c>
      <c r="BM29" s="153">
        <f t="shared" si="31"/>
        <v>10.768621897374921</v>
      </c>
      <c r="BN29" s="216">
        <f t="shared" si="32"/>
        <v>9.8833176727222938</v>
      </c>
      <c r="BO29" s="216">
        <f t="shared" si="33"/>
        <v>7.2594523327354263</v>
      </c>
      <c r="BP29" s="716">
        <f t="shared" si="34"/>
        <v>1.9783834278728634</v>
      </c>
      <c r="BQ29" s="162">
        <f t="shared" si="35"/>
        <v>3.016683912878797</v>
      </c>
      <c r="BR29" s="210">
        <f t="shared" si="36"/>
        <v>2.4206311055581144</v>
      </c>
      <c r="BS29" s="1096">
        <f t="shared" si="37"/>
        <v>-3.9817740257274359E-2</v>
      </c>
      <c r="BT29" s="752">
        <f t="shared" si="38"/>
        <v>6.6628158205364274</v>
      </c>
      <c r="BU29" s="163">
        <f t="shared" si="39"/>
        <v>12.948609857060855</v>
      </c>
      <c r="BV29" s="202">
        <f t="shared" si="40"/>
        <v>-0.77918573897529253</v>
      </c>
      <c r="BW29" s="870">
        <f>(((BS29+BC29)+AM29)+W29)</f>
        <v>-1.6389139042528171</v>
      </c>
      <c r="BX29" s="893">
        <f t="shared" si="41"/>
        <v>7.7756921461807682E-2</v>
      </c>
      <c r="BY29" s="509"/>
      <c r="BZ29" s="926">
        <f t="shared" si="92"/>
        <v>10</v>
      </c>
      <c r="CA29" s="132" t="str">
        <f t="shared" si="93"/>
        <v>Marian Gaborik</v>
      </c>
      <c r="CB29" s="70">
        <f t="shared" si="50"/>
        <v>-1.6389139042528171</v>
      </c>
      <c r="CC29" s="141">
        <v>3</v>
      </c>
      <c r="CD29" s="32" t="str">
        <f t="shared" ref="CD29:CE29" si="100">VLOOKUP(CC29,BZ$27:CB$49,2,FALSE)</f>
        <v>Jason Spezza</v>
      </c>
      <c r="CE29" s="34">
        <f t="shared" si="100"/>
        <v>6.4079701725415266</v>
      </c>
      <c r="CF29" s="42"/>
      <c r="CG29" s="44" t="e">
        <f>RANK(CI29,CI$75:CI$184)</f>
        <v>#REF!</v>
      </c>
      <c r="CH29" s="27" t="e">
        <f>#REF!</f>
        <v>#REF!</v>
      </c>
      <c r="CI29" s="64" t="e">
        <f>#REF!</f>
        <v>#REF!</v>
      </c>
      <c r="CJ29" s="141">
        <f>CJ81+1</f>
        <v>8</v>
      </c>
      <c r="CK29" s="107" t="e">
        <f>VLOOKUP(CJ29,CG$75:CI$184,2,FALSE)</f>
        <v>#N/A</v>
      </c>
      <c r="CL29" s="99" t="e">
        <f>VLOOKUP(CK29,CH$75:CJ$184,2,FALSE)</f>
        <v>#N/A</v>
      </c>
      <c r="CM29" s="45"/>
      <c r="CN29" s="120">
        <f t="shared" si="94"/>
        <v>7</v>
      </c>
      <c r="CO29" s="32" t="str">
        <f t="shared" si="54"/>
        <v>Marian Gaborik</v>
      </c>
      <c r="CP29" s="34">
        <f t="shared" si="43"/>
        <v>7.7756921461807682E-2</v>
      </c>
      <c r="CQ29" s="141">
        <v>3</v>
      </c>
      <c r="CR29" s="107" t="str">
        <f t="shared" ref="CR29:CS29" si="101">VLOOKUP(CQ29,CN$27:CP$41,2,FALSE)</f>
        <v>Jason Spezza</v>
      </c>
      <c r="CS29" s="99">
        <f t="shared" si="101"/>
        <v>9.056154745232293</v>
      </c>
      <c r="CT29" s="13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</row>
    <row r="30" spans="1:109" ht="16.5" customHeight="1" outlineLevel="1">
      <c r="A30" t="str">
        <f t="shared" si="44"/>
        <v>Claude Giroux</v>
      </c>
      <c r="B30" s="393" t="str">
        <f t="shared" si="90"/>
        <v>Giroux</v>
      </c>
      <c r="C30" s="431" t="s">
        <v>43</v>
      </c>
      <c r="D30" s="417">
        <v>82</v>
      </c>
      <c r="E30" s="154">
        <v>77</v>
      </c>
      <c r="F30" s="224">
        <v>48</v>
      </c>
      <c r="G30" s="224">
        <f>VLOOKUP(A30,'Hard Stats 2013-2014'!$A$2:$L$691,4,0)</f>
        <v>82</v>
      </c>
      <c r="H30" s="155">
        <v>25</v>
      </c>
      <c r="I30" s="156">
        <v>28</v>
      </c>
      <c r="J30" s="231">
        <v>13</v>
      </c>
      <c r="K30" s="1058">
        <f>VLOOKUP(A30,'Hard Stats 2013-2014'!$A$2:$L$691,5,0)</f>
        <v>28</v>
      </c>
      <c r="L30" s="497">
        <f t="shared" si="96"/>
        <v>23.475609756097562</v>
      </c>
      <c r="M30" s="158">
        <f t="shared" si="97"/>
        <v>28</v>
      </c>
      <c r="N30" s="238">
        <f t="shared" si="98"/>
        <v>20.854166666666664</v>
      </c>
      <c r="O30" s="610">
        <f t="shared" si="99"/>
        <v>26.292682926829269</v>
      </c>
      <c r="P30" s="597">
        <f>(L30/(L$146))*1000</f>
        <v>10.040913374812156</v>
      </c>
      <c r="Q30" s="159">
        <f>(M30/(M$146))*1000</f>
        <v>11.211299014334806</v>
      </c>
      <c r="R30" s="247">
        <f>(N30/(N$146))*1000</f>
        <v>8.0678434032930824</v>
      </c>
      <c r="S30" s="643">
        <f>(O30/(O$146))*1000</f>
        <v>9.2843359034922734</v>
      </c>
      <c r="T30" s="630">
        <f>(P30-H$147)</f>
        <v>1.8441920633367452</v>
      </c>
      <c r="U30" s="20">
        <f>(Q30-I$147)</f>
        <v>3.4593610298386821</v>
      </c>
      <c r="V30" s="254">
        <f>(R30-J$147)</f>
        <v>0.60515683612890303</v>
      </c>
      <c r="W30" s="1072">
        <f>(S30-K$147)</f>
        <v>1.9850658304995727</v>
      </c>
      <c r="X30" s="661">
        <v>51</v>
      </c>
      <c r="Y30" s="156">
        <v>65</v>
      </c>
      <c r="Z30" s="231">
        <v>35</v>
      </c>
      <c r="AA30" s="1091">
        <f>VLOOKUP(A30,'Hard Stats 2013-2014'!$A$2:$L$691,6,0)</f>
        <v>58</v>
      </c>
      <c r="AB30" s="774">
        <f t="shared" si="2"/>
        <v>47.890243902439025</v>
      </c>
      <c r="AC30" s="160">
        <f t="shared" si="3"/>
        <v>65</v>
      </c>
      <c r="AD30" s="262">
        <f t="shared" si="4"/>
        <v>56.145833333333329</v>
      </c>
      <c r="AE30" s="262">
        <f t="shared" si="5"/>
        <v>54.463414634146339</v>
      </c>
      <c r="AF30" s="161">
        <f t="shared" si="6"/>
        <v>11.781290203125417</v>
      </c>
      <c r="AG30" s="153">
        <f t="shared" si="7"/>
        <v>15.72112699308437</v>
      </c>
      <c r="AH30" s="214">
        <f t="shared" si="8"/>
        <v>12.156360068982945</v>
      </c>
      <c r="AI30" s="727">
        <f t="shared" si="9"/>
        <v>11.638748988855539</v>
      </c>
      <c r="AJ30" s="714">
        <f t="shared" si="10"/>
        <v>3.5845688916500063</v>
      </c>
      <c r="AK30" s="162">
        <f t="shared" si="11"/>
        <v>7.9691890085882466</v>
      </c>
      <c r="AL30" s="208">
        <f t="shared" si="12"/>
        <v>4.6936735018187656</v>
      </c>
      <c r="AM30" s="1094">
        <f t="shared" si="13"/>
        <v>4.3394789158628386</v>
      </c>
      <c r="AN30" s="661">
        <v>19</v>
      </c>
      <c r="AO30" s="156">
        <v>38</v>
      </c>
      <c r="AP30" s="231">
        <v>21</v>
      </c>
      <c r="AQ30" s="1091">
        <f>VLOOKUP(A30,'Hard Stats 2013-2014'!$A$2:$L$691,8,0)</f>
        <v>37</v>
      </c>
      <c r="AR30" s="774">
        <f t="shared" si="14"/>
        <v>17.841463414634148</v>
      </c>
      <c r="AS30" s="160">
        <f t="shared" si="15"/>
        <v>38</v>
      </c>
      <c r="AT30" s="262">
        <f t="shared" si="16"/>
        <v>33.6875</v>
      </c>
      <c r="AU30" s="262">
        <f t="shared" si="17"/>
        <v>34.743902439024389</v>
      </c>
      <c r="AV30" s="683">
        <f t="shared" si="18"/>
        <v>8.6596052583568142</v>
      </c>
      <c r="AW30" s="153">
        <f t="shared" si="19"/>
        <v>18.929466084037514</v>
      </c>
      <c r="AX30" s="214">
        <f t="shared" si="20"/>
        <v>14.306551307692533</v>
      </c>
      <c r="AY30" s="214">
        <f t="shared" si="21"/>
        <v>14.214584503292128</v>
      </c>
      <c r="AZ30" s="714">
        <f t="shared" si="22"/>
        <v>0.46288394688140322</v>
      </c>
      <c r="BA30" s="162">
        <f t="shared" si="23"/>
        <v>11.177528099541391</v>
      </c>
      <c r="BB30" s="208">
        <f t="shared" si="24"/>
        <v>6.8438647405283541</v>
      </c>
      <c r="BC30" s="1094">
        <f t="shared" si="25"/>
        <v>6.9153144302994276</v>
      </c>
      <c r="BD30" s="661">
        <v>169</v>
      </c>
      <c r="BE30" s="156">
        <v>242</v>
      </c>
      <c r="BF30" s="231">
        <v>137</v>
      </c>
      <c r="BG30" s="1091">
        <f>VLOOKUP(A30,'Hard Stats 2013-2014'!$A$2:$L$691,9,0)</f>
        <v>223</v>
      </c>
      <c r="BH30" s="774">
        <f t="shared" si="26"/>
        <v>158.69512195121951</v>
      </c>
      <c r="BI30" s="160">
        <f t="shared" si="27"/>
        <v>242</v>
      </c>
      <c r="BJ30" s="262">
        <f t="shared" si="28"/>
        <v>219.77083333333331</v>
      </c>
      <c r="BK30" s="262">
        <f t="shared" si="29"/>
        <v>209.40243902439025</v>
      </c>
      <c r="BL30" s="683">
        <f t="shared" si="30"/>
        <v>6.7717700367690057</v>
      </c>
      <c r="BM30" s="153">
        <f t="shared" si="31"/>
        <v>10.055172827569542</v>
      </c>
      <c r="BN30" s="214">
        <f t="shared" si="32"/>
        <v>8.7801714258635286</v>
      </c>
      <c r="BO30" s="214">
        <f t="shared" si="33"/>
        <v>7.8585333504854367</v>
      </c>
      <c r="BP30" s="714">
        <f t="shared" si="34"/>
        <v>-1.4249512747064053</v>
      </c>
      <c r="BQ30" s="162">
        <f t="shared" si="35"/>
        <v>2.3032348430734189</v>
      </c>
      <c r="BR30" s="208">
        <f t="shared" si="36"/>
        <v>1.3174848586993493</v>
      </c>
      <c r="BS30" s="1094">
        <f t="shared" si="37"/>
        <v>0.55926327749273597</v>
      </c>
      <c r="BT30" s="750">
        <f t="shared" si="38"/>
        <v>4.4666936271617494</v>
      </c>
      <c r="BU30" s="163">
        <f t="shared" si="39"/>
        <v>24.909312981041737</v>
      </c>
      <c r="BV30" s="202">
        <f t="shared" si="40"/>
        <v>13.460179937175372</v>
      </c>
      <c r="BW30" s="870">
        <f>(((BS30+BC30)+AM30)+W30)</f>
        <v>13.799122454154574</v>
      </c>
      <c r="BX30" s="893">
        <f t="shared" si="41"/>
        <v>14.80845875174953</v>
      </c>
      <c r="BY30" s="509"/>
      <c r="BZ30" s="926">
        <f t="shared" si="92"/>
        <v>1</v>
      </c>
      <c r="CA30" s="132" t="str">
        <f t="shared" si="93"/>
        <v>Claude Giroux</v>
      </c>
      <c r="CB30" s="70">
        <f t="shared" si="50"/>
        <v>13.799122454154574</v>
      </c>
      <c r="CC30" s="141">
        <f>CC57+1</f>
        <v>8</v>
      </c>
      <c r="CD30" s="32" t="str">
        <f t="shared" ref="CD30:CE30" si="102">VLOOKUP(CC30,BZ$27:CB$49,2,FALSE)</f>
        <v>Gustav Nyquist</v>
      </c>
      <c r="CE30" s="34">
        <f t="shared" si="102"/>
        <v>2.6635570834118472</v>
      </c>
      <c r="CF30" s="42"/>
      <c r="CG30" s="44" t="e">
        <f>RANK(CI30,CI$27:CI$55)</f>
        <v>#REF!</v>
      </c>
      <c r="CH30" s="27" t="e">
        <f>#REF!</f>
        <v>#REF!</v>
      </c>
      <c r="CI30" s="64" t="e">
        <f>#REF!</f>
        <v>#REF!</v>
      </c>
      <c r="CJ30" s="141">
        <f>CJ57+1</f>
        <v>4</v>
      </c>
      <c r="CK30" s="32" t="e">
        <f>VLOOKUP(CJ30,CG$27:CI$55,2,FALSE)</f>
        <v>#N/A</v>
      </c>
      <c r="CL30" s="34" t="e">
        <f>VLOOKUP(CK30,CH$27:CJ$55,2,FALSE)</f>
        <v>#N/A</v>
      </c>
      <c r="CM30" s="45"/>
      <c r="CN30" s="120">
        <f t="shared" si="94"/>
        <v>1</v>
      </c>
      <c r="CO30" s="32" t="str">
        <f t="shared" si="54"/>
        <v>Claude Giroux</v>
      </c>
      <c r="CP30" s="34">
        <f t="shared" si="43"/>
        <v>14.80845875174953</v>
      </c>
      <c r="CQ30" s="141">
        <v>4</v>
      </c>
      <c r="CR30" s="32" t="str">
        <f t="shared" ref="CR30:CS30" si="103">VLOOKUP(CQ30,CN$27:CP$41,2,FALSE)</f>
        <v>Logan Couture</v>
      </c>
      <c r="CS30" s="34">
        <f t="shared" si="103"/>
        <v>5.7350795103095358</v>
      </c>
      <c r="CT30" s="13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</row>
    <row r="31" spans="1:109" ht="16.5" customHeight="1" outlineLevel="1">
      <c r="A31" t="str">
        <f t="shared" si="44"/>
        <v>Mikael Granlund</v>
      </c>
      <c r="B31" s="393" t="str">
        <f t="shared" si="90"/>
        <v>Granlund</v>
      </c>
      <c r="C31" s="431" t="s">
        <v>150</v>
      </c>
      <c r="D31" s="417" t="s">
        <v>55</v>
      </c>
      <c r="E31" s="154" t="s">
        <v>55</v>
      </c>
      <c r="F31" s="224">
        <v>27</v>
      </c>
      <c r="G31" s="224">
        <f>VLOOKUP(A31,'Hard Stats 2013-2014'!$A$2:$L$691,4,0)</f>
        <v>63</v>
      </c>
      <c r="H31" s="155" t="s">
        <v>55</v>
      </c>
      <c r="I31" s="156" t="s">
        <v>55</v>
      </c>
      <c r="J31" s="231">
        <v>2</v>
      </c>
      <c r="K31" s="1058">
        <f>VLOOKUP(A31,'Hard Stats 2013-2014'!$A$2:$L$691,5,0)</f>
        <v>8</v>
      </c>
      <c r="L31" s="591" t="s">
        <v>55</v>
      </c>
      <c r="M31" s="592" t="s">
        <v>55</v>
      </c>
      <c r="N31" s="240">
        <f t="shared" si="98"/>
        <v>5.7037037037037033</v>
      </c>
      <c r="O31" s="612">
        <f t="shared" si="99"/>
        <v>9.7777777777777768</v>
      </c>
      <c r="P31" s="810" t="s">
        <v>55</v>
      </c>
      <c r="Q31" s="768" t="s">
        <v>55</v>
      </c>
      <c r="R31" s="249">
        <f>(N31/(N$146))*1000</f>
        <v>2.2065896487639205</v>
      </c>
      <c r="S31" s="645">
        <f>(O31/(O$146))*1000</f>
        <v>3.4526782044733166</v>
      </c>
      <c r="T31" s="817" t="s">
        <v>55</v>
      </c>
      <c r="U31" s="769" t="s">
        <v>55</v>
      </c>
      <c r="V31" s="256">
        <f>(R31-J$147)</f>
        <v>-5.2560969184002584</v>
      </c>
      <c r="W31" s="1074">
        <f>(S31-K$147)</f>
        <v>-3.8465918685193841</v>
      </c>
      <c r="X31" s="663" t="s">
        <v>55</v>
      </c>
      <c r="Y31" s="156" t="s">
        <v>55</v>
      </c>
      <c r="Z31" s="231">
        <v>6</v>
      </c>
      <c r="AA31" s="1091">
        <f>VLOOKUP(A31,'Hard Stats 2013-2014'!$A$2:$L$691,6,0)</f>
        <v>33</v>
      </c>
      <c r="AB31" s="827" t="s">
        <v>55</v>
      </c>
      <c r="AC31" s="828" t="s">
        <v>55</v>
      </c>
      <c r="AD31" s="264">
        <f t="shared" si="4"/>
        <v>17.111111111111111</v>
      </c>
      <c r="AE31" s="264">
        <f t="shared" si="5"/>
        <v>40.333333333333336</v>
      </c>
      <c r="AF31" s="835" t="s">
        <v>55</v>
      </c>
      <c r="AG31" s="837" t="s">
        <v>55</v>
      </c>
      <c r="AH31" s="216">
        <f t="shared" si="8"/>
        <v>3.7047954495948017</v>
      </c>
      <c r="AI31" s="729">
        <f t="shared" si="9"/>
        <v>8.6191720754907202</v>
      </c>
      <c r="AJ31" s="843" t="s">
        <v>55</v>
      </c>
      <c r="AK31" s="845" t="s">
        <v>55</v>
      </c>
      <c r="AL31" s="210">
        <f t="shared" si="12"/>
        <v>-3.7578911175693777</v>
      </c>
      <c r="AM31" s="1096">
        <f t="shared" si="13"/>
        <v>1.3199020024980195</v>
      </c>
      <c r="AN31" s="663" t="s">
        <v>55</v>
      </c>
      <c r="AO31" s="156" t="s">
        <v>55</v>
      </c>
      <c r="AP31" s="231">
        <v>2</v>
      </c>
      <c r="AQ31" s="1091">
        <f>VLOOKUP(A31,'Hard Stats 2013-2014'!$A$2:$L$691,8,0)</f>
        <v>12</v>
      </c>
      <c r="AR31" s="827" t="s">
        <v>55</v>
      </c>
      <c r="AS31" s="828" t="s">
        <v>55</v>
      </c>
      <c r="AT31" s="264">
        <f t="shared" si="16"/>
        <v>5.7037037037037033</v>
      </c>
      <c r="AU31" s="264">
        <f t="shared" si="17"/>
        <v>14.666666666666666</v>
      </c>
      <c r="AV31" s="851" t="s">
        <v>55</v>
      </c>
      <c r="AW31" s="837" t="s">
        <v>55</v>
      </c>
      <c r="AX31" s="216">
        <f t="shared" si="20"/>
        <v>2.4222732372812752</v>
      </c>
      <c r="AY31" s="216">
        <f t="shared" si="21"/>
        <v>6.00049384437557</v>
      </c>
      <c r="AZ31" s="843" t="s">
        <v>55</v>
      </c>
      <c r="BA31" s="845" t="s">
        <v>55</v>
      </c>
      <c r="BB31" s="210">
        <f t="shared" si="24"/>
        <v>-5.0404133298829041</v>
      </c>
      <c r="BC31" s="1096">
        <f t="shared" si="25"/>
        <v>-1.2987762286171307</v>
      </c>
      <c r="BD31" s="663" t="s">
        <v>55</v>
      </c>
      <c r="BE31" s="156" t="s">
        <v>55</v>
      </c>
      <c r="BF31" s="231">
        <v>36</v>
      </c>
      <c r="BG31" s="1091">
        <f>VLOOKUP(A31,'Hard Stats 2013-2014'!$A$2:$L$691,9,0)</f>
        <v>104</v>
      </c>
      <c r="BH31" s="827" t="s">
        <v>55</v>
      </c>
      <c r="BI31" s="828" t="s">
        <v>55</v>
      </c>
      <c r="BJ31" s="264">
        <f t="shared" si="28"/>
        <v>102.66666666666666</v>
      </c>
      <c r="BK31" s="264">
        <f t="shared" si="29"/>
        <v>127.1111111111111</v>
      </c>
      <c r="BL31" s="851" t="s">
        <v>55</v>
      </c>
      <c r="BM31" s="837" t="s">
        <v>55</v>
      </c>
      <c r="BN31" s="216">
        <f t="shared" si="32"/>
        <v>4.1016859215712831</v>
      </c>
      <c r="BO31" s="216">
        <f t="shared" si="33"/>
        <v>4.7702735008142794</v>
      </c>
      <c r="BP31" s="843" t="s">
        <v>55</v>
      </c>
      <c r="BQ31" s="845" t="s">
        <v>55</v>
      </c>
      <c r="BR31" s="210">
        <f t="shared" si="36"/>
        <v>-3.3610006455928962</v>
      </c>
      <c r="BS31" s="1096">
        <f t="shared" si="37"/>
        <v>-2.5289965721784213</v>
      </c>
      <c r="BT31" s="861" t="s">
        <v>55</v>
      </c>
      <c r="BU31" s="860" t="s">
        <v>55</v>
      </c>
      <c r="BV31" s="202">
        <f t="shared" si="40"/>
        <v>-17.415402011445437</v>
      </c>
      <c r="BW31" s="870">
        <f>(((BS31+BC31)+AM31)+W31)</f>
        <v>-6.3544626668169162</v>
      </c>
      <c r="BX31" s="1051">
        <f>((BW31*0.65)+(BV31*0.35))</f>
        <v>-10.225791437436898</v>
      </c>
      <c r="BY31" s="509"/>
      <c r="BZ31" s="926">
        <f t="shared" si="92"/>
        <v>14</v>
      </c>
      <c r="CA31" s="132" t="str">
        <f t="shared" si="93"/>
        <v>Mikael Granlund</v>
      </c>
      <c r="CB31" s="70">
        <f t="shared" si="50"/>
        <v>-6.3544626668169162</v>
      </c>
      <c r="CC31" s="141">
        <v>5</v>
      </c>
      <c r="CD31" s="32" t="str">
        <f t="shared" ref="CD31:CE31" si="104">VLOOKUP(CC31,BZ$27:CB$49,2,FALSE)</f>
        <v>Marian Hossa</v>
      </c>
      <c r="CE31" s="34">
        <f t="shared" si="104"/>
        <v>4.3485653383930121</v>
      </c>
      <c r="CF31" s="42"/>
      <c r="CG31" s="44" t="e">
        <f>RANK(CI31,CI$27:CI$55)</f>
        <v>#REF!</v>
      </c>
      <c r="CH31" s="27" t="e">
        <f>#REF!</f>
        <v>#REF!</v>
      </c>
      <c r="CI31" s="64" t="e">
        <f>#REF!</f>
        <v>#REF!</v>
      </c>
      <c r="CJ31" s="141">
        <f>CJ30+1</f>
        <v>5</v>
      </c>
      <c r="CK31" s="32" t="e">
        <f>VLOOKUP(CJ31,CG$27:CI$55,2,FALSE)</f>
        <v>#N/A</v>
      </c>
      <c r="CL31" s="34" t="e">
        <f>VLOOKUP(CK31,CH$27:CJ$55,2,FALSE)</f>
        <v>#N/A</v>
      </c>
      <c r="CM31" s="45"/>
      <c r="CN31" s="120">
        <f t="shared" si="94"/>
        <v>15</v>
      </c>
      <c r="CO31" s="32" t="str">
        <f t="shared" si="54"/>
        <v>Mikael Granlund</v>
      </c>
      <c r="CP31" s="34">
        <f t="shared" si="43"/>
        <v>-10.225791437436898</v>
      </c>
      <c r="CQ31" s="141">
        <v>5</v>
      </c>
      <c r="CR31" s="32" t="str">
        <f t="shared" ref="CR31:CS31" si="105">VLOOKUP(CQ31,CN$27:CP$41,2,FALSE)</f>
        <v>Jakub Voracek</v>
      </c>
      <c r="CS31" s="34">
        <f t="shared" si="105"/>
        <v>5.2910650573997451</v>
      </c>
      <c r="CT31" s="13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</row>
    <row r="32" spans="1:109" ht="16.5" customHeight="1" outlineLevel="1">
      <c r="A32" t="str">
        <f t="shared" si="44"/>
        <v>Ales Hemsky</v>
      </c>
      <c r="B32" s="393" t="str">
        <f t="shared" si="90"/>
        <v>Hemsky</v>
      </c>
      <c r="C32" s="430" t="s">
        <v>314</v>
      </c>
      <c r="D32" s="417">
        <v>47</v>
      </c>
      <c r="E32" s="154">
        <v>69</v>
      </c>
      <c r="F32" s="224">
        <v>38</v>
      </c>
      <c r="G32" s="224">
        <f>VLOOKUP(A32,'Hard Stats 2013-2014'!$A$2:$L$691,4,0)</f>
        <v>75</v>
      </c>
      <c r="H32" s="155">
        <v>14</v>
      </c>
      <c r="I32" s="156">
        <v>10</v>
      </c>
      <c r="J32" s="231">
        <v>9</v>
      </c>
      <c r="K32" s="1058">
        <f>VLOOKUP(A32,'Hard Stats 2013-2014'!$A$2:$L$691,5,0)</f>
        <v>13</v>
      </c>
      <c r="L32" s="497">
        <f t="shared" si="96"/>
        <v>22.936170212765955</v>
      </c>
      <c r="M32" s="158">
        <f t="shared" si="97"/>
        <v>11.159420289855072</v>
      </c>
      <c r="N32" s="240">
        <f t="shared" si="98"/>
        <v>18.236842105263158</v>
      </c>
      <c r="O32" s="612">
        <f t="shared" si="99"/>
        <v>13.346666666666668</v>
      </c>
      <c r="P32" s="599">
        <f>(L32/(L$146))*1000</f>
        <v>9.8101860036462583</v>
      </c>
      <c r="Q32" s="159">
        <f>(M32/(M$146))*1000</f>
        <v>4.4682713462928563</v>
      </c>
      <c r="R32" s="249">
        <f>(N32/(N$146))*1000</f>
        <v>7.055280061179376</v>
      </c>
      <c r="S32" s="645">
        <f>(O32/(O$146))*1000</f>
        <v>4.7129057491060786</v>
      </c>
      <c r="T32" s="632">
        <f>(P32-H$147)</f>
        <v>1.6134646921708473</v>
      </c>
      <c r="U32" s="20">
        <f>(Q32-I$147)</f>
        <v>-3.2836666382032673</v>
      </c>
      <c r="V32" s="256">
        <f>(R32-J$147)</f>
        <v>-0.40740650598480332</v>
      </c>
      <c r="W32" s="1074">
        <f>(S32-K$147)</f>
        <v>-2.5863643238866221</v>
      </c>
      <c r="X32" s="663">
        <v>28</v>
      </c>
      <c r="Y32" s="156">
        <v>26</v>
      </c>
      <c r="Z32" s="231">
        <v>11</v>
      </c>
      <c r="AA32" s="1091">
        <f>VLOOKUP(A32,'Hard Stats 2013-2014'!$A$2:$L$691,6,0)</f>
        <v>30</v>
      </c>
      <c r="AB32" s="774">
        <f t="shared" si="2"/>
        <v>45.87234042553191</v>
      </c>
      <c r="AC32" s="160">
        <f t="shared" si="3"/>
        <v>29.014492753623188</v>
      </c>
      <c r="AD32" s="264">
        <f t="shared" si="4"/>
        <v>22.289473684210527</v>
      </c>
      <c r="AE32" s="264">
        <f t="shared" si="5"/>
        <v>30.8</v>
      </c>
      <c r="AF32" s="308">
        <f t="shared" si="6"/>
        <v>11.284873719806406</v>
      </c>
      <c r="AG32" s="153">
        <f t="shared" si="7"/>
        <v>7.0175465418405585</v>
      </c>
      <c r="AH32" s="216">
        <f t="shared" si="8"/>
        <v>4.8259835461827034</v>
      </c>
      <c r="AI32" s="729">
        <f t="shared" si="9"/>
        <v>6.5819132212838225</v>
      </c>
      <c r="AJ32" s="716">
        <f t="shared" si="10"/>
        <v>3.0881524083309948</v>
      </c>
      <c r="AK32" s="162">
        <f t="shared" si="11"/>
        <v>-0.73439144265556511</v>
      </c>
      <c r="AL32" s="210">
        <f t="shared" si="12"/>
        <v>-2.6367030209814759</v>
      </c>
      <c r="AM32" s="1096">
        <f t="shared" si="13"/>
        <v>-0.7173568517088782</v>
      </c>
      <c r="AN32" s="663">
        <v>9</v>
      </c>
      <c r="AO32" s="156">
        <v>9</v>
      </c>
      <c r="AP32" s="231">
        <v>9</v>
      </c>
      <c r="AQ32" s="1091">
        <f>VLOOKUP(A32,'Hard Stats 2013-2014'!$A$2:$L$691,8,0)</f>
        <v>13</v>
      </c>
      <c r="AR32" s="774">
        <f t="shared" si="14"/>
        <v>14.74468085106383</v>
      </c>
      <c r="AS32" s="160">
        <f t="shared" si="15"/>
        <v>10.043478260869565</v>
      </c>
      <c r="AT32" s="264">
        <f t="shared" si="16"/>
        <v>18.236842105263158</v>
      </c>
      <c r="AU32" s="264">
        <f t="shared" si="17"/>
        <v>13.346666666666668</v>
      </c>
      <c r="AV32" s="685">
        <f t="shared" si="18"/>
        <v>7.1565382762232126</v>
      </c>
      <c r="AW32" s="153">
        <f t="shared" si="19"/>
        <v>5.0030968711815405</v>
      </c>
      <c r="AX32" s="216">
        <f t="shared" si="20"/>
        <v>7.7448999560440788</v>
      </c>
      <c r="AY32" s="216">
        <f t="shared" si="21"/>
        <v>5.460449398381769</v>
      </c>
      <c r="AZ32" s="716">
        <f t="shared" si="22"/>
        <v>-1.0401830352521984</v>
      </c>
      <c r="BA32" s="162">
        <f t="shared" si="23"/>
        <v>-2.7488411133145831</v>
      </c>
      <c r="BB32" s="210">
        <f t="shared" si="24"/>
        <v>0.28221338887989944</v>
      </c>
      <c r="BC32" s="1096">
        <f t="shared" si="25"/>
        <v>-1.8388206746109317</v>
      </c>
      <c r="BD32" s="663">
        <v>100</v>
      </c>
      <c r="BE32" s="156">
        <v>137</v>
      </c>
      <c r="BF32" s="231">
        <v>82</v>
      </c>
      <c r="BG32" s="1091">
        <f>VLOOKUP(A32,'Hard Stats 2013-2014'!$A$2:$L$691,9,0)</f>
        <v>138</v>
      </c>
      <c r="BH32" s="774">
        <f t="shared" si="26"/>
        <v>163.82978723404256</v>
      </c>
      <c r="BI32" s="160">
        <f t="shared" si="27"/>
        <v>152.8840579710145</v>
      </c>
      <c r="BJ32" s="264">
        <f t="shared" si="28"/>
        <v>166.15789473684211</v>
      </c>
      <c r="BK32" s="264">
        <f t="shared" si="29"/>
        <v>141.68</v>
      </c>
      <c r="BL32" s="685">
        <f t="shared" si="30"/>
        <v>6.9908742668394623</v>
      </c>
      <c r="BM32" s="153">
        <f t="shared" si="31"/>
        <v>6.3523786176806265</v>
      </c>
      <c r="BN32" s="216">
        <f t="shared" si="32"/>
        <v>6.638254846753525</v>
      </c>
      <c r="BO32" s="216">
        <f t="shared" si="33"/>
        <v>5.3170202328306857</v>
      </c>
      <c r="BP32" s="716">
        <f t="shared" si="34"/>
        <v>-1.2058470446359486</v>
      </c>
      <c r="BQ32" s="162">
        <f t="shared" si="35"/>
        <v>-1.3995593668154971</v>
      </c>
      <c r="BR32" s="210">
        <f t="shared" si="36"/>
        <v>-0.82443172041065438</v>
      </c>
      <c r="BS32" s="1096">
        <f t="shared" si="37"/>
        <v>-1.982249840162015</v>
      </c>
      <c r="BT32" s="752">
        <f t="shared" si="38"/>
        <v>2.4555870206136952</v>
      </c>
      <c r="BU32" s="163">
        <f t="shared" si="39"/>
        <v>-8.1664585609889127</v>
      </c>
      <c r="BV32" s="202">
        <f t="shared" si="40"/>
        <v>-3.5863278584970342</v>
      </c>
      <c r="BW32" s="870">
        <f>(((BS32+BC32)+AM32)+W32)</f>
        <v>-7.124791690368447</v>
      </c>
      <c r="BX32" s="893">
        <f t="shared" si="41"/>
        <v>-6.1674192278690692</v>
      </c>
      <c r="BY32" s="509"/>
      <c r="BZ32" s="926">
        <f t="shared" si="92"/>
        <v>15</v>
      </c>
      <c r="CA32" s="132" t="str">
        <f t="shared" si="93"/>
        <v>Ales Hemsky</v>
      </c>
      <c r="CB32" s="70">
        <f t="shared" si="50"/>
        <v>-7.124791690368447</v>
      </c>
      <c r="CC32" s="141">
        <v>6</v>
      </c>
      <c r="CD32" s="32" t="str">
        <f t="shared" ref="CD32:CE32" si="106">VLOOKUP(CC32,BZ$27:CB$49,2,FALSE)</f>
        <v>Ryan Johansen</v>
      </c>
      <c r="CE32" s="34">
        <f t="shared" si="106"/>
        <v>3.8006686971888346</v>
      </c>
      <c r="CF32" s="42"/>
      <c r="CG32" s="44" t="e">
        <f>RANK(CI32,CI$122:CI$167)</f>
        <v>#REF!</v>
      </c>
      <c r="CH32" s="27" t="e">
        <f>#REF!</f>
        <v>#REF!</v>
      </c>
      <c r="CI32" s="61" t="e">
        <f>#REF!</f>
        <v>#REF!</v>
      </c>
      <c r="CJ32" s="141">
        <f>CJ167+1</f>
        <v>5</v>
      </c>
      <c r="CK32" s="108" t="e">
        <f>VLOOKUP(CJ32,CG$122:CI$167,2,FALSE)</f>
        <v>#N/A</v>
      </c>
      <c r="CL32" s="34" t="e">
        <f>VLOOKUP(CK32,CH$122:CJ$167,2,FALSE)</f>
        <v>#N/A</v>
      </c>
      <c r="CM32" s="45"/>
      <c r="CN32" s="120">
        <f t="shared" si="94"/>
        <v>13</v>
      </c>
      <c r="CO32" s="32" t="str">
        <f t="shared" si="54"/>
        <v>Ales Hemsky</v>
      </c>
      <c r="CP32" s="34">
        <f t="shared" si="43"/>
        <v>-6.1674192278690692</v>
      </c>
      <c r="CQ32" s="141">
        <v>6</v>
      </c>
      <c r="CR32" s="32" t="str">
        <f t="shared" ref="CR32:CS32" si="107">VLOOKUP(CQ32,CN$27:CP$41,2,FALSE)</f>
        <v>Marian Hossa</v>
      </c>
      <c r="CS32" s="34">
        <f t="shared" si="107"/>
        <v>4.3837216034939512</v>
      </c>
      <c r="CT32" s="13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</row>
    <row r="33" spans="1:109" ht="16.5" customHeight="1" outlineLevel="1">
      <c r="A33" t="str">
        <f t="shared" si="44"/>
        <v>Marian Hossa</v>
      </c>
      <c r="B33" s="393" t="str">
        <f t="shared" si="90"/>
        <v>Hossa</v>
      </c>
      <c r="C33" s="431" t="s">
        <v>50</v>
      </c>
      <c r="D33" s="417">
        <v>65</v>
      </c>
      <c r="E33" s="154">
        <v>81</v>
      </c>
      <c r="F33" s="224">
        <v>40</v>
      </c>
      <c r="G33" s="224">
        <f>VLOOKUP(A33,'Hard Stats 2013-2014'!$A$2:$L$691,4,0)</f>
        <v>72</v>
      </c>
      <c r="H33" s="155">
        <v>25</v>
      </c>
      <c r="I33" s="156">
        <v>29</v>
      </c>
      <c r="J33" s="231">
        <v>17</v>
      </c>
      <c r="K33" s="1058">
        <f>VLOOKUP(A33,'Hard Stats 2013-2014'!$A$2:$L$691,5,0)</f>
        <v>30</v>
      </c>
      <c r="L33" s="497">
        <f t="shared" si="96"/>
        <v>29.615384615384617</v>
      </c>
      <c r="M33" s="158">
        <f t="shared" si="97"/>
        <v>27.567901234567898</v>
      </c>
      <c r="N33" s="238">
        <f t="shared" si="98"/>
        <v>32.725000000000001</v>
      </c>
      <c r="O33" s="610">
        <f t="shared" si="99"/>
        <v>32.083333333333336</v>
      </c>
      <c r="P33" s="597">
        <f>(L33/(L$146))*1000</f>
        <v>12.66699841130149</v>
      </c>
      <c r="Q33" s="159">
        <f>(M33/(M$146))*1000</f>
        <v>11.038285140656797</v>
      </c>
      <c r="R33" s="247">
        <f>(N33/(N$146))*1000</f>
        <v>12.660308109782994</v>
      </c>
      <c r="S33" s="643">
        <f>(O33/(O$146))*1000</f>
        <v>11.329100358428072</v>
      </c>
      <c r="T33" s="630">
        <f>(P33-H$147)</f>
        <v>4.4702770998260792</v>
      </c>
      <c r="U33" s="20">
        <f>(Q33-I$147)</f>
        <v>3.286347156160673</v>
      </c>
      <c r="V33" s="254">
        <f>(R33-J$147)</f>
        <v>5.1976215426188146</v>
      </c>
      <c r="W33" s="1072">
        <f>(S33-K$147)</f>
        <v>4.0298302854353709</v>
      </c>
      <c r="X33" s="661">
        <v>32</v>
      </c>
      <c r="Y33" s="156">
        <v>48</v>
      </c>
      <c r="Z33" s="231">
        <v>14</v>
      </c>
      <c r="AA33" s="1091">
        <f>VLOOKUP(A33,'Hard Stats 2013-2014'!$A$2:$L$691,6,0)</f>
        <v>30</v>
      </c>
      <c r="AB33" s="774">
        <f t="shared" si="2"/>
        <v>37.907692307692308</v>
      </c>
      <c r="AC33" s="160">
        <f t="shared" si="3"/>
        <v>45.629629629629626</v>
      </c>
      <c r="AD33" s="262">
        <f t="shared" si="4"/>
        <v>26.95</v>
      </c>
      <c r="AE33" s="262">
        <f t="shared" si="5"/>
        <v>32.083333333333336</v>
      </c>
      <c r="AF33" s="161">
        <f t="shared" si="6"/>
        <v>9.325522019004854</v>
      </c>
      <c r="AG33" s="153">
        <f t="shared" si="7"/>
        <v>11.036141570074042</v>
      </c>
      <c r="AH33" s="214">
        <f t="shared" si="8"/>
        <v>5.8350528331118134</v>
      </c>
      <c r="AI33" s="727">
        <f t="shared" si="9"/>
        <v>6.8561596055039828</v>
      </c>
      <c r="AJ33" s="714">
        <f t="shared" si="10"/>
        <v>1.1288007075294431</v>
      </c>
      <c r="AK33" s="162">
        <f t="shared" si="11"/>
        <v>3.2842035855779184</v>
      </c>
      <c r="AL33" s="208">
        <f t="shared" si="12"/>
        <v>-1.6276337340523659</v>
      </c>
      <c r="AM33" s="1094">
        <f t="shared" si="13"/>
        <v>-0.44311046748871785</v>
      </c>
      <c r="AN33" s="661">
        <v>19</v>
      </c>
      <c r="AO33" s="156">
        <v>20</v>
      </c>
      <c r="AP33" s="231">
        <v>6</v>
      </c>
      <c r="AQ33" s="1091">
        <f>VLOOKUP(A33,'Hard Stats 2013-2014'!$A$2:$L$691,8,0)</f>
        <v>13</v>
      </c>
      <c r="AR33" s="774">
        <f t="shared" si="14"/>
        <v>22.507692307692309</v>
      </c>
      <c r="AS33" s="160">
        <f t="shared" si="15"/>
        <v>19.012345679012345</v>
      </c>
      <c r="AT33" s="262">
        <f t="shared" si="16"/>
        <v>11.549999999999999</v>
      </c>
      <c r="AU33" s="262">
        <f t="shared" si="17"/>
        <v>13.902777777777777</v>
      </c>
      <c r="AV33" s="683">
        <f t="shared" si="18"/>
        <v>10.924425095157828</v>
      </c>
      <c r="AW33" s="153">
        <f t="shared" si="19"/>
        <v>9.4708829660226677</v>
      </c>
      <c r="AX33" s="214">
        <f t="shared" si="20"/>
        <v>4.905103305494583</v>
      </c>
      <c r="AY33" s="214">
        <f t="shared" si="21"/>
        <v>5.6879681233143433</v>
      </c>
      <c r="AZ33" s="714">
        <f t="shared" si="22"/>
        <v>2.7277037836824167</v>
      </c>
      <c r="BA33" s="162">
        <f t="shared" si="23"/>
        <v>1.7189449815265441</v>
      </c>
      <c r="BB33" s="208">
        <f t="shared" si="24"/>
        <v>-2.5575832616695964</v>
      </c>
      <c r="BC33" s="1094">
        <f t="shared" si="25"/>
        <v>-1.6113019496783574</v>
      </c>
      <c r="BD33" s="661">
        <v>205</v>
      </c>
      <c r="BE33" s="156">
        <v>248</v>
      </c>
      <c r="BF33" s="231">
        <v>116</v>
      </c>
      <c r="BG33" s="1091">
        <f>VLOOKUP(A33,'Hard Stats 2013-2014'!$A$2:$L$691,9,0)</f>
        <v>241</v>
      </c>
      <c r="BH33" s="774">
        <f t="shared" si="26"/>
        <v>242.84615384615384</v>
      </c>
      <c r="BI33" s="160">
        <f t="shared" si="27"/>
        <v>235.75308641975306</v>
      </c>
      <c r="BJ33" s="262">
        <f t="shared" si="28"/>
        <v>223.29999999999998</v>
      </c>
      <c r="BK33" s="262">
        <f t="shared" si="29"/>
        <v>257.73611111111114</v>
      </c>
      <c r="BL33" s="683">
        <f t="shared" si="30"/>
        <v>10.362626701692035</v>
      </c>
      <c r="BM33" s="153">
        <f t="shared" si="31"/>
        <v>9.795611688361797</v>
      </c>
      <c r="BN33" s="214">
        <f t="shared" si="32"/>
        <v>8.9211668794175392</v>
      </c>
      <c r="BO33" s="214">
        <f t="shared" si="33"/>
        <v>9.6724175431174171</v>
      </c>
      <c r="BP33" s="714">
        <f t="shared" si="34"/>
        <v>2.1659053902166239</v>
      </c>
      <c r="BQ33" s="162">
        <f t="shared" si="35"/>
        <v>2.0436737038656734</v>
      </c>
      <c r="BR33" s="208">
        <f t="shared" si="36"/>
        <v>1.4584803122533598</v>
      </c>
      <c r="BS33" s="1094">
        <f t="shared" si="37"/>
        <v>2.3731474701247164</v>
      </c>
      <c r="BT33" s="750">
        <f t="shared" si="38"/>
        <v>10.492686981254563</v>
      </c>
      <c r="BU33" s="163">
        <f t="shared" si="39"/>
        <v>10.333169427130809</v>
      </c>
      <c r="BV33" s="202">
        <f t="shared" si="40"/>
        <v>2.4708848591502122</v>
      </c>
      <c r="BW33" s="870">
        <f>(((BS33+BC33)+AM33)+W33)</f>
        <v>4.3485653383930121</v>
      </c>
      <c r="BX33" s="893">
        <f t="shared" si="41"/>
        <v>4.3837216034939512</v>
      </c>
      <c r="BY33" s="509"/>
      <c r="BZ33" s="926">
        <f t="shared" si="92"/>
        <v>5</v>
      </c>
      <c r="CA33" s="132" t="str">
        <f t="shared" si="93"/>
        <v>Marian Hossa</v>
      </c>
      <c r="CB33" s="70">
        <f t="shared" si="50"/>
        <v>4.3485653383930121</v>
      </c>
      <c r="CC33" s="141">
        <v>7</v>
      </c>
      <c r="CD33" s="32" t="str">
        <f t="shared" ref="CD33:CE33" si="108">VLOOKUP(CC33,BZ$27:CB$49,2,FALSE)</f>
        <v>Jakub Voracek</v>
      </c>
      <c r="CE33" s="34">
        <f t="shared" si="108"/>
        <v>3.3729009789843643</v>
      </c>
      <c r="CF33" s="42"/>
      <c r="CG33" s="44" t="e">
        <f>RANK(CI33,CI$27:CI$55)</f>
        <v>#REF!</v>
      </c>
      <c r="CH33" s="27" t="e">
        <f>#REF!</f>
        <v>#REF!</v>
      </c>
      <c r="CI33" s="64" t="e">
        <f>#REF!</f>
        <v>#REF!</v>
      </c>
      <c r="CJ33" s="141">
        <f>CJ82+1</f>
        <v>7</v>
      </c>
      <c r="CK33" s="32" t="e">
        <f>VLOOKUP(CJ33,CG$27:CI$55,2,FALSE)</f>
        <v>#N/A</v>
      </c>
      <c r="CL33" s="34" t="e">
        <f>VLOOKUP(CK33,CH$27:CJ$55,2,FALSE)</f>
        <v>#N/A</v>
      </c>
      <c r="CM33" s="45"/>
      <c r="CN33" s="120">
        <f t="shared" si="94"/>
        <v>6</v>
      </c>
      <c r="CO33" s="32" t="str">
        <f t="shared" si="54"/>
        <v>Marian Hossa</v>
      </c>
      <c r="CP33" s="34">
        <f t="shared" si="43"/>
        <v>4.3837216034939512</v>
      </c>
      <c r="CQ33" s="141">
        <v>7</v>
      </c>
      <c r="CR33" s="32" t="str">
        <f t="shared" ref="CR33:CS33" si="109">VLOOKUP(CQ33,CN$27:CP$41,2,FALSE)</f>
        <v>Marian Gaborik</v>
      </c>
      <c r="CS33" s="34">
        <f t="shared" si="109"/>
        <v>7.7756921461807682E-2</v>
      </c>
      <c r="CT33" s="13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</row>
    <row r="34" spans="1:109" ht="16.5" customHeight="1" outlineLevel="1">
      <c r="A34" t="str">
        <f t="shared" si="44"/>
        <v>Ryan Johansen</v>
      </c>
      <c r="B34" s="393" t="str">
        <f t="shared" si="90"/>
        <v>Johansen</v>
      </c>
      <c r="C34" s="430" t="s">
        <v>177</v>
      </c>
      <c r="D34" s="419" t="s">
        <v>55</v>
      </c>
      <c r="E34" s="154">
        <v>67</v>
      </c>
      <c r="F34" s="224">
        <v>40</v>
      </c>
      <c r="G34" s="224">
        <f>VLOOKUP(A34,'Hard Stats 2013-2014'!$A$2:$L$691,4,0)</f>
        <v>82</v>
      </c>
      <c r="H34" s="275" t="s">
        <v>55</v>
      </c>
      <c r="I34" s="156">
        <v>9</v>
      </c>
      <c r="J34" s="231">
        <v>5</v>
      </c>
      <c r="K34" s="1058">
        <f>VLOOKUP(A34,'Hard Stats 2013-2014'!$A$2:$L$691,5,0)</f>
        <v>33</v>
      </c>
      <c r="L34" s="591" t="s">
        <v>55</v>
      </c>
      <c r="M34" s="158">
        <f t="shared" si="97"/>
        <v>10.343283582089553</v>
      </c>
      <c r="N34" s="240">
        <f t="shared" si="98"/>
        <v>9.625</v>
      </c>
      <c r="O34" s="612">
        <f t="shared" si="99"/>
        <v>30.987804878048781</v>
      </c>
      <c r="P34" s="810" t="s">
        <v>55</v>
      </c>
      <c r="Q34" s="159">
        <f>(M34/(M$146))*1000</f>
        <v>4.1414873224594997</v>
      </c>
      <c r="R34" s="249">
        <f>(N34/(N$146))*1000</f>
        <v>3.7236200322891153</v>
      </c>
      <c r="S34" s="645">
        <f>(O34/(O$146))*1000</f>
        <v>10.942253029115893</v>
      </c>
      <c r="T34" s="817" t="s">
        <v>55</v>
      </c>
      <c r="U34" s="20">
        <f>(Q34-I$147)</f>
        <v>-3.6104506620366239</v>
      </c>
      <c r="V34" s="256">
        <f>(R34-J$147)</f>
        <v>-3.739066534875064</v>
      </c>
      <c r="W34" s="1074">
        <f>(S34-K$147)</f>
        <v>3.6429829561231921</v>
      </c>
      <c r="X34" s="665" t="s">
        <v>55</v>
      </c>
      <c r="Y34" s="156">
        <v>12</v>
      </c>
      <c r="Z34" s="231">
        <v>7</v>
      </c>
      <c r="AA34" s="1091">
        <f>VLOOKUP(A34,'Hard Stats 2013-2014'!$A$2:$L$691,6,0)</f>
        <v>30</v>
      </c>
      <c r="AB34" s="827" t="s">
        <v>55</v>
      </c>
      <c r="AC34" s="160">
        <f t="shared" si="3"/>
        <v>13.791044776119403</v>
      </c>
      <c r="AD34" s="264">
        <f t="shared" si="4"/>
        <v>13.475</v>
      </c>
      <c r="AE34" s="264">
        <f t="shared" si="5"/>
        <v>28.170731707317074</v>
      </c>
      <c r="AF34" s="835" t="s">
        <v>55</v>
      </c>
      <c r="AG34" s="153">
        <f t="shared" si="7"/>
        <v>3.335550250656707</v>
      </c>
      <c r="AH34" s="216">
        <f t="shared" si="8"/>
        <v>2.9175264165559067</v>
      </c>
      <c r="AI34" s="729">
        <f t="shared" si="9"/>
        <v>6.0200425804425208</v>
      </c>
      <c r="AJ34" s="843" t="s">
        <v>55</v>
      </c>
      <c r="AK34" s="162">
        <f t="shared" si="11"/>
        <v>-4.4163877338394162</v>
      </c>
      <c r="AL34" s="210">
        <f t="shared" si="12"/>
        <v>-4.5451601506082726</v>
      </c>
      <c r="AM34" s="1096">
        <f t="shared" si="13"/>
        <v>-1.2792274925501799</v>
      </c>
      <c r="AN34" s="665" t="s">
        <v>55</v>
      </c>
      <c r="AO34" s="156">
        <v>4</v>
      </c>
      <c r="AP34" s="231">
        <v>1</v>
      </c>
      <c r="AQ34" s="1091">
        <f>VLOOKUP(A34,'Hard Stats 2013-2014'!$A$2:$L$691,8,0)</f>
        <v>20</v>
      </c>
      <c r="AR34" s="827" t="s">
        <v>55</v>
      </c>
      <c r="AS34" s="160">
        <f t="shared" si="15"/>
        <v>4.5970149253731343</v>
      </c>
      <c r="AT34" s="264">
        <f t="shared" si="16"/>
        <v>1.925</v>
      </c>
      <c r="AU34" s="264">
        <f t="shared" si="17"/>
        <v>18.780487804878049</v>
      </c>
      <c r="AV34" s="851" t="s">
        <v>55</v>
      </c>
      <c r="AW34" s="153">
        <f t="shared" si="19"/>
        <v>2.2899746873069735</v>
      </c>
      <c r="AX34" s="216">
        <f t="shared" si="20"/>
        <v>0.81751721758243046</v>
      </c>
      <c r="AY34" s="216">
        <f t="shared" si="21"/>
        <v>7.6835591909687189</v>
      </c>
      <c r="AZ34" s="843" t="s">
        <v>55</v>
      </c>
      <c r="BA34" s="162">
        <f t="shared" si="23"/>
        <v>-5.4619632971891505</v>
      </c>
      <c r="BB34" s="210">
        <f t="shared" si="24"/>
        <v>-6.6451693495817485</v>
      </c>
      <c r="BC34" s="1096">
        <f t="shared" si="25"/>
        <v>0.38428911797601817</v>
      </c>
      <c r="BD34" s="665" t="s">
        <v>55</v>
      </c>
      <c r="BE34" s="156">
        <v>99</v>
      </c>
      <c r="BF34" s="231">
        <v>84</v>
      </c>
      <c r="BG34" s="1091">
        <f>VLOOKUP(A34,'Hard Stats 2013-2014'!$A$2:$L$691,9,0)</f>
        <v>237</v>
      </c>
      <c r="BH34" s="827" t="s">
        <v>55</v>
      </c>
      <c r="BI34" s="160">
        <f t="shared" si="27"/>
        <v>113.77611940298507</v>
      </c>
      <c r="BJ34" s="264">
        <f t="shared" si="28"/>
        <v>161.70000000000002</v>
      </c>
      <c r="BK34" s="264">
        <f t="shared" si="29"/>
        <v>222.54878048780486</v>
      </c>
      <c r="BL34" s="851" t="s">
        <v>55</v>
      </c>
      <c r="BM34" s="153">
        <f t="shared" si="31"/>
        <v>4.7274320010215005</v>
      </c>
      <c r="BN34" s="216">
        <f t="shared" si="32"/>
        <v>6.460155326474772</v>
      </c>
      <c r="BO34" s="216">
        <f t="shared" si="33"/>
        <v>8.3518941886325049</v>
      </c>
      <c r="BP34" s="843" t="s">
        <v>55</v>
      </c>
      <c r="BQ34" s="162">
        <f t="shared" si="35"/>
        <v>-3.0245059834746231</v>
      </c>
      <c r="BR34" s="210">
        <f t="shared" si="36"/>
        <v>-1.0025312406894074</v>
      </c>
      <c r="BS34" s="1096">
        <f t="shared" si="37"/>
        <v>1.0526241156398042</v>
      </c>
      <c r="BT34" s="861" t="s">
        <v>55</v>
      </c>
      <c r="BU34" s="163">
        <f t="shared" si="39"/>
        <v>-16.513307676539814</v>
      </c>
      <c r="BV34" s="202">
        <f t="shared" si="40"/>
        <v>-15.931927275754493</v>
      </c>
      <c r="BW34" s="870">
        <f>(((BS34+BC34)+AM34)+W34)</f>
        <v>3.8006686971888346</v>
      </c>
      <c r="BX34" s="893">
        <f t="shared" si="41"/>
        <v>-4.1505077320670285</v>
      </c>
      <c r="BY34" s="509"/>
      <c r="BZ34" s="926">
        <f t="shared" si="92"/>
        <v>6</v>
      </c>
      <c r="CA34" s="132" t="str">
        <f t="shared" si="93"/>
        <v>Ryan Johansen</v>
      </c>
      <c r="CB34" s="70">
        <f t="shared" si="50"/>
        <v>3.8006686971888346</v>
      </c>
      <c r="CC34" s="141">
        <v>8</v>
      </c>
      <c r="CD34" s="32" t="str">
        <f t="shared" ref="CD34:CE34" si="110">VLOOKUP(CC34,BZ$27:CB$49,2,FALSE)</f>
        <v>Gustav Nyquist</v>
      </c>
      <c r="CE34" s="34">
        <f t="shared" si="110"/>
        <v>2.6635570834118472</v>
      </c>
      <c r="CF34" s="42"/>
      <c r="CG34" s="44"/>
      <c r="CH34" s="27" t="e">
        <f>#REF!</f>
        <v>#REF!</v>
      </c>
      <c r="CI34" s="61"/>
      <c r="CJ34" s="141"/>
      <c r="CK34" s="135"/>
      <c r="CL34" s="101"/>
      <c r="CM34" s="45"/>
      <c r="CN34" s="120">
        <f t="shared" si="94"/>
        <v>11</v>
      </c>
      <c r="CO34" s="32" t="str">
        <f t="shared" si="54"/>
        <v>Ryan Johansen</v>
      </c>
      <c r="CP34" s="34">
        <f t="shared" si="43"/>
        <v>-4.1505077320670285</v>
      </c>
      <c r="CQ34" s="141">
        <v>8</v>
      </c>
      <c r="CR34" s="110" t="str">
        <f t="shared" ref="CR34:CS34" si="111">VLOOKUP(CQ34,CN$27:CP$41,2,FALSE)</f>
        <v>Patrice Bergeron</v>
      </c>
      <c r="CS34" s="101">
        <f t="shared" si="111"/>
        <v>7.0335434511793471E-3</v>
      </c>
      <c r="CT34" s="13"/>
      <c r="DE34" s="12"/>
    </row>
    <row r="35" spans="1:109" ht="16.5" customHeight="1" outlineLevel="1">
      <c r="A35" t="str">
        <f t="shared" si="44"/>
        <v>Andrew Ladd</v>
      </c>
      <c r="B35" s="393" t="str">
        <f t="shared" si="90"/>
        <v>Ladd</v>
      </c>
      <c r="C35" s="431" t="s">
        <v>101</v>
      </c>
      <c r="D35" s="417">
        <v>81</v>
      </c>
      <c r="E35" s="154">
        <v>82</v>
      </c>
      <c r="F35" s="224">
        <v>48</v>
      </c>
      <c r="G35" s="224">
        <f>VLOOKUP(A35,'Hard Stats 2013-2014'!$A$2:$L$691,4,0)</f>
        <v>78</v>
      </c>
      <c r="H35" s="155">
        <v>29</v>
      </c>
      <c r="I35" s="156">
        <v>28</v>
      </c>
      <c r="J35" s="231">
        <v>18</v>
      </c>
      <c r="K35" s="1058">
        <f>VLOOKUP(A35,'Hard Stats 2013-2014'!$A$2:$L$691,5,0)</f>
        <v>23</v>
      </c>
      <c r="L35" s="497">
        <f t="shared" si="96"/>
        <v>27.567901234567898</v>
      </c>
      <c r="M35" s="158">
        <f t="shared" si="97"/>
        <v>26.292682926829269</v>
      </c>
      <c r="N35" s="240">
        <f t="shared" si="98"/>
        <v>28.875</v>
      </c>
      <c r="O35" s="612">
        <f t="shared" si="99"/>
        <v>22.705128205128204</v>
      </c>
      <c r="P35" s="599">
        <f>(L35/(L$146))*1000</f>
        <v>11.79125531126089</v>
      </c>
      <c r="Q35" s="159">
        <f>(M35/(M$146))*1000</f>
        <v>10.527683220777803</v>
      </c>
      <c r="R35" s="249">
        <f>(N35/(N$146))*1000</f>
        <v>11.170860096867347</v>
      </c>
      <c r="S35" s="645">
        <f>(O35/(O$146))*1000</f>
        <v>8.0175171767337119</v>
      </c>
      <c r="T35" s="632">
        <f>(P35-H$147)</f>
        <v>3.5945339997854795</v>
      </c>
      <c r="U35" s="20">
        <f>(Q35-I$147)</f>
        <v>2.7757452362816792</v>
      </c>
      <c r="V35" s="256">
        <f>(R35-J$147)</f>
        <v>3.7081735297031679</v>
      </c>
      <c r="W35" s="1074">
        <f>(S35-K$147)</f>
        <v>0.71824710374101119</v>
      </c>
      <c r="X35" s="663">
        <v>30</v>
      </c>
      <c r="Y35" s="156">
        <v>22</v>
      </c>
      <c r="Z35" s="231">
        <v>28</v>
      </c>
      <c r="AA35" s="1091">
        <f>VLOOKUP(A35,'Hard Stats 2013-2014'!$A$2:$L$691,6,0)</f>
        <v>31</v>
      </c>
      <c r="AB35" s="774">
        <f t="shared" ref="AB35:AB66" si="112">(X35/D35)*77</f>
        <v>28.518518518518515</v>
      </c>
      <c r="AC35" s="160">
        <f t="shared" ref="AC35:AC66" si="113">(Y35/E35)*77</f>
        <v>20.658536585365855</v>
      </c>
      <c r="AD35" s="264">
        <f t="shared" ref="AD35:AD66" si="114">(Z35/F35)*77</f>
        <v>44.916666666666671</v>
      </c>
      <c r="AE35" s="264">
        <f t="shared" ref="AE35:AE66" si="115">(AA35/G35)*77</f>
        <v>30.602564102564102</v>
      </c>
      <c r="AF35" s="308">
        <f t="shared" ref="AF35:AF66" si="116">(AB35/AB$146)*1000</f>
        <v>7.0157283707791143</v>
      </c>
      <c r="AG35" s="153">
        <f t="shared" ref="AG35:AG66" si="117">(AC35/AC$146)*1000</f>
        <v>4.9965458023048637</v>
      </c>
      <c r="AH35" s="216">
        <f t="shared" ref="AH35:AH66" si="118">(AD35/AD$146)*1000</f>
        <v>9.7250880551863563</v>
      </c>
      <c r="AI35" s="729">
        <f t="shared" ref="AI35:AI66" si="119">(AE35/AE$146)*1000</f>
        <v>6.5397214698653361</v>
      </c>
      <c r="AJ35" s="716">
        <f t="shared" ref="AJ35:AJ66" si="120">(AF35-H$147)</f>
        <v>-1.1809929406962967</v>
      </c>
      <c r="AK35" s="162">
        <f t="shared" ref="AK35:AK66" si="121">(AG35-I$147)</f>
        <v>-2.7553921821912599</v>
      </c>
      <c r="AL35" s="210">
        <f t="shared" ref="AL35:AL66" si="122">(AH35-J$147)</f>
        <v>2.262401488022177</v>
      </c>
      <c r="AM35" s="1096">
        <f t="shared" ref="AM35:AM66" si="123">(AI35-K$147)</f>
        <v>-0.75954860312736461</v>
      </c>
      <c r="AN35" s="663">
        <v>18</v>
      </c>
      <c r="AO35" s="156">
        <v>12</v>
      </c>
      <c r="AP35" s="231">
        <v>6</v>
      </c>
      <c r="AQ35" s="1091">
        <f>VLOOKUP(A35,'Hard Stats 2013-2014'!$A$2:$L$691,8,0)</f>
        <v>12</v>
      </c>
      <c r="AR35" s="774">
        <f t="shared" ref="AR35:AR66" si="124">(AN35/D35)*77</f>
        <v>17.111111111111111</v>
      </c>
      <c r="AS35" s="160">
        <f t="shared" ref="AS35:AS66" si="125">(AO35/E35)*77</f>
        <v>11.268292682926829</v>
      </c>
      <c r="AT35" s="264">
        <f t="shared" ref="AT35:AT66" si="126">(AP35/F35)*77</f>
        <v>9.625</v>
      </c>
      <c r="AU35" s="264">
        <f t="shared" ref="AU35:AU66" si="127">(AQ35/G35)*77</f>
        <v>11.846153846153847</v>
      </c>
      <c r="AV35" s="685">
        <f t="shared" ref="AV35:AV66" si="128">((AR35/AR$146)*1000)</f>
        <v>8.3051184933948399</v>
      </c>
      <c r="AW35" s="153">
        <f t="shared" ref="AW35:AW66" si="129">((AS35/AS$146)*1000)</f>
        <v>5.6132306359597761</v>
      </c>
      <c r="AX35" s="216">
        <f t="shared" ref="AX35:AX66" si="130">((AT35/AT$146)*1000)</f>
        <v>4.0875860879121522</v>
      </c>
      <c r="AY35" s="216">
        <f t="shared" ref="AY35:AY66" si="131">((AU35/AU$146)*1000)</f>
        <v>4.8465527204571917</v>
      </c>
      <c r="AZ35" s="716">
        <f t="shared" ref="AZ35:AZ66" si="132">(AV35-H$147)</f>
        <v>0.10839718191942893</v>
      </c>
      <c r="BA35" s="162">
        <f t="shared" ref="BA35:BA66" si="133">(AW35-I$147)</f>
        <v>-2.1387073485363475</v>
      </c>
      <c r="BB35" s="210">
        <f t="shared" ref="BB35:BB66" si="134">(AX35-J$147)</f>
        <v>-3.3751004792520272</v>
      </c>
      <c r="BC35" s="1096">
        <f t="shared" ref="BC35:BC66" si="135">(AY35-K$147)</f>
        <v>-2.452717352535509</v>
      </c>
      <c r="BD35" s="663">
        <v>195</v>
      </c>
      <c r="BE35" s="156">
        <v>265</v>
      </c>
      <c r="BF35" s="231">
        <v>121</v>
      </c>
      <c r="BG35" s="1091">
        <f>VLOOKUP(A35,'Hard Stats 2013-2014'!$A$2:$L$691,9,0)</f>
        <v>189</v>
      </c>
      <c r="BH35" s="774">
        <f t="shared" ref="BH35:BH66" si="136">(BD35/D35)*77</f>
        <v>185.37037037037038</v>
      </c>
      <c r="BI35" s="160">
        <f t="shared" ref="BI35:BI66" si="137">(BE35/E35)*77</f>
        <v>248.84146341463415</v>
      </c>
      <c r="BJ35" s="264">
        <f t="shared" ref="BJ35:BJ66" si="138">(BF35/F35)*77</f>
        <v>194.10416666666669</v>
      </c>
      <c r="BK35" s="264">
        <f t="shared" ref="BK35:BK66" si="139">(BG35/G35)*77</f>
        <v>186.57692307692307</v>
      </c>
      <c r="BL35" s="685">
        <f t="shared" ref="BL35:BL66" si="140">(BH35/BH$146)*1000</f>
        <v>7.9100447722942802</v>
      </c>
      <c r="BM35" s="153">
        <f t="shared" ref="BM35:BM66" si="141">(BI35/BI$146)*1000</f>
        <v>10.339437691320123</v>
      </c>
      <c r="BN35" s="216">
        <f t="shared" ref="BN35:BN66" si="142">(BJ35/BJ$146)*1000</f>
        <v>7.7547499454707083</v>
      </c>
      <c r="BO35" s="216">
        <f t="shared" ref="BO35:BO66" si="143">(BK35/BK$146)*1000</f>
        <v>7.0019288183180004</v>
      </c>
      <c r="BP35" s="716">
        <f t="shared" ref="BP35:BP66" si="144">(BL35-H$147)</f>
        <v>-0.28667653918113079</v>
      </c>
      <c r="BQ35" s="162">
        <f t="shared" ref="BQ35:BQ66" si="145">(BM35-I$147)</f>
        <v>2.5874997068239995</v>
      </c>
      <c r="BR35" s="210">
        <f t="shared" ref="BR35:BR66" si="146">(BN35-J$147)</f>
        <v>0.29206337830652895</v>
      </c>
      <c r="BS35" s="1096">
        <f t="shared" ref="BS35:BS66" si="147">(BO35-K$147)</f>
        <v>-0.29734125467470029</v>
      </c>
      <c r="BT35" s="752">
        <f t="shared" ref="BT35:BT66" si="148">(((BP35+AZ35)+AJ35)+T35)</f>
        <v>2.235261701827481</v>
      </c>
      <c r="BU35" s="163">
        <f t="shared" ref="BU35:BU66" si="149">(((BQ35+BA35)+AK35)+U35)</f>
        <v>0.46914541237807139</v>
      </c>
      <c r="BV35" s="202">
        <f t="shared" ref="BV35:BV66" si="150">(((BR35+BB35)+AL35)+V35)</f>
        <v>2.8875379167798467</v>
      </c>
      <c r="BW35" s="870">
        <f>(((BS35+BC35)+AM35)+W35)</f>
        <v>-2.7913601065965628</v>
      </c>
      <c r="BX35" s="893">
        <f t="shared" ref="BX35:BX66" si="151">((BW35*0.6)+(BV35*0.3)+(BU35*0.1))</f>
        <v>-0.76164014768617661</v>
      </c>
      <c r="BY35" s="509"/>
      <c r="BZ35" s="926">
        <f t="shared" si="92"/>
        <v>11</v>
      </c>
      <c r="CA35" s="132" t="str">
        <f t="shared" si="93"/>
        <v>Andrew Ladd</v>
      </c>
      <c r="CB35" s="70">
        <f t="shared" si="50"/>
        <v>-2.7913601065965628</v>
      </c>
      <c r="CC35" s="141">
        <v>9</v>
      </c>
      <c r="CD35" s="32" t="str">
        <f t="shared" ref="CD35:CE35" si="152">VLOOKUP(CC35,BZ$27:CB$49,2,FALSE)</f>
        <v>Patrice Bergeron</v>
      </c>
      <c r="CE35" s="34">
        <f t="shared" si="152"/>
        <v>0.69004765734125151</v>
      </c>
      <c r="CF35" s="42"/>
      <c r="CG35" s="44" t="e">
        <f>RANK(CI35,CI$27:CI$55)</f>
        <v>#REF!</v>
      </c>
      <c r="CH35" s="27" t="e">
        <f>#REF!</f>
        <v>#REF!</v>
      </c>
      <c r="CI35" s="64" t="e">
        <f>#REF!</f>
        <v>#REF!</v>
      </c>
      <c r="CJ35" s="141">
        <f>CJ124+1</f>
        <v>9</v>
      </c>
      <c r="CK35" s="32" t="e">
        <f>VLOOKUP(CJ35,CG$27:CI$55,2,FALSE)</f>
        <v>#N/A</v>
      </c>
      <c r="CL35" s="34" t="e">
        <f>VLOOKUP(CK35,CH$27:CJ$55,2,FALSE)</f>
        <v>#N/A</v>
      </c>
      <c r="CM35" s="45"/>
      <c r="CN35" s="120">
        <f t="shared" si="94"/>
        <v>9</v>
      </c>
      <c r="CO35" s="32" t="str">
        <f t="shared" si="54"/>
        <v>Andrew Ladd</v>
      </c>
      <c r="CP35" s="34">
        <f t="shared" si="43"/>
        <v>-0.76164014768617661</v>
      </c>
      <c r="CQ35" s="141">
        <v>9</v>
      </c>
      <c r="CR35" s="32" t="str">
        <f t="shared" ref="CR35:CS35" si="153">VLOOKUP(CQ35,CN$27:CP$41,2,FALSE)</f>
        <v>Andrew Ladd</v>
      </c>
      <c r="CS35" s="34">
        <f t="shared" si="153"/>
        <v>-0.76164014768617661</v>
      </c>
      <c r="CT35" s="13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</row>
    <row r="36" spans="1:109" ht="16.5" customHeight="1" outlineLevel="1">
      <c r="A36" t="str">
        <f t="shared" si="44"/>
        <v>Gustav Nyquist</v>
      </c>
      <c r="B36" s="393" t="str">
        <f t="shared" si="90"/>
        <v>Nyquist</v>
      </c>
      <c r="C36" s="430" t="s">
        <v>179</v>
      </c>
      <c r="D36" s="419" t="s">
        <v>55</v>
      </c>
      <c r="E36" s="154">
        <v>18</v>
      </c>
      <c r="F36" s="224">
        <v>22</v>
      </c>
      <c r="G36" s="224">
        <f>VLOOKUP(A36,'Hard Stats 2013-2014'!$A$2:$L$691,4,0)</f>
        <v>57</v>
      </c>
      <c r="H36" s="275" t="s">
        <v>55</v>
      </c>
      <c r="I36" s="156">
        <v>1</v>
      </c>
      <c r="J36" s="231">
        <v>3</v>
      </c>
      <c r="K36" s="1058">
        <f>VLOOKUP(A36,'Hard Stats 2013-2014'!$A$2:$L$691,5,0)</f>
        <v>28</v>
      </c>
      <c r="L36" s="591" t="s">
        <v>55</v>
      </c>
      <c r="M36" s="158">
        <f t="shared" si="97"/>
        <v>4.2777777777777777</v>
      </c>
      <c r="N36" s="240">
        <f t="shared" si="98"/>
        <v>10.5</v>
      </c>
      <c r="O36" s="612">
        <f t="shared" si="99"/>
        <v>37.824561403508767</v>
      </c>
      <c r="P36" s="810" t="s">
        <v>55</v>
      </c>
      <c r="Q36" s="159">
        <f>(M36/(M$146))*1000</f>
        <v>1.7128373494122617</v>
      </c>
      <c r="R36" s="249">
        <f>(N36/(N$146))*1000</f>
        <v>4.062130944315399</v>
      </c>
      <c r="S36" s="645">
        <f>(O36/(O$146))*1000</f>
        <v>13.356413054146776</v>
      </c>
      <c r="T36" s="817" t="s">
        <v>55</v>
      </c>
      <c r="U36" s="20">
        <f>(Q36-I$147)</f>
        <v>-6.0391006350838623</v>
      </c>
      <c r="V36" s="256">
        <f>(R36-J$147)</f>
        <v>-3.4005556228487803</v>
      </c>
      <c r="W36" s="1074">
        <f>(S36-K$147)</f>
        <v>6.0571429811540751</v>
      </c>
      <c r="X36" s="665" t="s">
        <v>55</v>
      </c>
      <c r="Y36" s="156">
        <v>6</v>
      </c>
      <c r="Z36" s="231">
        <v>3</v>
      </c>
      <c r="AA36" s="1091">
        <f>VLOOKUP(A36,'Hard Stats 2013-2014'!$A$2:$L$691,6,0)</f>
        <v>20</v>
      </c>
      <c r="AB36" s="827" t="s">
        <v>55</v>
      </c>
      <c r="AC36" s="160">
        <f t="shared" si="113"/>
        <v>25.666666666666664</v>
      </c>
      <c r="AD36" s="264">
        <f t="shared" si="114"/>
        <v>10.5</v>
      </c>
      <c r="AE36" s="264">
        <f t="shared" si="115"/>
        <v>27.01754385964912</v>
      </c>
      <c r="AF36" s="835" t="s">
        <v>55</v>
      </c>
      <c r="AG36" s="153">
        <f t="shared" si="117"/>
        <v>6.2078296331666483</v>
      </c>
      <c r="AH36" s="216">
        <f t="shared" si="118"/>
        <v>2.2733972077059015</v>
      </c>
      <c r="AI36" s="729">
        <f t="shared" si="119"/>
        <v>5.7736080888454575</v>
      </c>
      <c r="AJ36" s="843" t="s">
        <v>55</v>
      </c>
      <c r="AK36" s="162">
        <f t="shared" si="121"/>
        <v>-1.5441083513294753</v>
      </c>
      <c r="AL36" s="210">
        <f t="shared" si="122"/>
        <v>-5.1892893594582779</v>
      </c>
      <c r="AM36" s="1096">
        <f t="shared" si="123"/>
        <v>-1.5256619841472432</v>
      </c>
      <c r="AN36" s="665" t="s">
        <v>55</v>
      </c>
      <c r="AO36" s="156">
        <v>0</v>
      </c>
      <c r="AP36" s="231">
        <v>2</v>
      </c>
      <c r="AQ36" s="1091">
        <f>VLOOKUP(A36,'Hard Stats 2013-2014'!$A$2:$L$691,8,0)</f>
        <v>9</v>
      </c>
      <c r="AR36" s="827" t="s">
        <v>55</v>
      </c>
      <c r="AS36" s="160">
        <f t="shared" si="125"/>
        <v>0</v>
      </c>
      <c r="AT36" s="264">
        <f t="shared" si="126"/>
        <v>7</v>
      </c>
      <c r="AU36" s="264">
        <f t="shared" si="127"/>
        <v>12.157894736842104</v>
      </c>
      <c r="AV36" s="851" t="s">
        <v>55</v>
      </c>
      <c r="AW36" s="153">
        <f t="shared" si="129"/>
        <v>0</v>
      </c>
      <c r="AX36" s="216">
        <f t="shared" si="130"/>
        <v>2.9727898821179291</v>
      </c>
      <c r="AY36" s="216">
        <f t="shared" si="131"/>
        <v>4.9740935815218545</v>
      </c>
      <c r="AZ36" s="843" t="s">
        <v>55</v>
      </c>
      <c r="BA36" s="162">
        <f t="shared" si="133"/>
        <v>-7.7519379844961236</v>
      </c>
      <c r="BB36" s="210">
        <f t="shared" si="134"/>
        <v>-4.4898966850462507</v>
      </c>
      <c r="BC36" s="1096">
        <f t="shared" si="135"/>
        <v>-2.3251764914708462</v>
      </c>
      <c r="BD36" s="665" t="s">
        <v>55</v>
      </c>
      <c r="BE36" s="156">
        <v>19</v>
      </c>
      <c r="BF36" s="231">
        <v>46</v>
      </c>
      <c r="BG36" s="1091">
        <f>VLOOKUP(A36,'Hard Stats 2013-2014'!$A$2:$L$691,9,0)</f>
        <v>153</v>
      </c>
      <c r="BH36" s="827" t="s">
        <v>55</v>
      </c>
      <c r="BI36" s="160">
        <f t="shared" si="137"/>
        <v>81.277777777777786</v>
      </c>
      <c r="BJ36" s="264">
        <f t="shared" si="138"/>
        <v>161</v>
      </c>
      <c r="BK36" s="264">
        <f t="shared" si="139"/>
        <v>206.68421052631578</v>
      </c>
      <c r="BL36" s="851" t="s">
        <v>55</v>
      </c>
      <c r="BM36" s="153">
        <f t="shared" si="141"/>
        <v>3.3771161264311846</v>
      </c>
      <c r="BN36" s="216">
        <f t="shared" si="142"/>
        <v>6.4321892861004217</v>
      </c>
      <c r="BO36" s="216">
        <f t="shared" si="143"/>
        <v>7.7565226508685621</v>
      </c>
      <c r="BP36" s="843" t="s">
        <v>55</v>
      </c>
      <c r="BQ36" s="162">
        <f t="shared" si="145"/>
        <v>-4.374821858064939</v>
      </c>
      <c r="BR36" s="210">
        <f t="shared" si="146"/>
        <v>-1.0304972810637576</v>
      </c>
      <c r="BS36" s="1096">
        <f t="shared" si="147"/>
        <v>0.45725257787586138</v>
      </c>
      <c r="BT36" s="861" t="s">
        <v>55</v>
      </c>
      <c r="BU36" s="163">
        <f t="shared" si="149"/>
        <v>-19.7099688289744</v>
      </c>
      <c r="BV36" s="202">
        <f t="shared" si="150"/>
        <v>-14.110238948417066</v>
      </c>
      <c r="BW36" s="870">
        <f>(((BS36+BC36)+AM36)+W36)</f>
        <v>2.6635570834118472</v>
      </c>
      <c r="BX36" s="893">
        <f t="shared" si="151"/>
        <v>-4.6059343173754517</v>
      </c>
      <c r="BY36" s="509"/>
      <c r="BZ36" s="926">
        <f t="shared" si="92"/>
        <v>8</v>
      </c>
      <c r="CA36" s="132" t="str">
        <f t="shared" si="93"/>
        <v>Gustav Nyquist</v>
      </c>
      <c r="CB36" s="70">
        <f t="shared" si="50"/>
        <v>2.6635570834118472</v>
      </c>
      <c r="CC36" s="141">
        <v>10</v>
      </c>
      <c r="CD36" s="32" t="str">
        <f t="shared" ref="CD36:CE36" si="154">VLOOKUP(CC36,BZ$27:CB$49,2,FALSE)</f>
        <v>Marian Gaborik</v>
      </c>
      <c r="CE36" s="34">
        <f t="shared" si="154"/>
        <v>-1.6389139042528171</v>
      </c>
      <c r="CF36" s="42"/>
      <c r="CG36" s="44" t="e">
        <f>RANK(CI36,CI$27:CI$55)</f>
        <v>#REF!</v>
      </c>
      <c r="CH36" s="27" t="e">
        <f>#REF!</f>
        <v>#REF!</v>
      </c>
      <c r="CI36" s="64" t="e">
        <f>#REF!</f>
        <v>#REF!</v>
      </c>
      <c r="CJ36" s="141">
        <f>CJ35+1</f>
        <v>10</v>
      </c>
      <c r="CK36" s="32" t="e">
        <f>VLOOKUP(CJ36,CG$27:CI$55,2,FALSE)</f>
        <v>#N/A</v>
      </c>
      <c r="CL36" s="34" t="e">
        <f>VLOOKUP(CK36,CH$27:CJ$55,2,FALSE)</f>
        <v>#N/A</v>
      </c>
      <c r="CM36" s="45"/>
      <c r="CN36" s="120">
        <f t="shared" si="94"/>
        <v>12</v>
      </c>
      <c r="CO36" s="32" t="str">
        <f t="shared" si="54"/>
        <v>Gustav Nyquist</v>
      </c>
      <c r="CP36" s="34">
        <f t="shared" si="43"/>
        <v>-4.6059343173754517</v>
      </c>
      <c r="CQ36" s="141">
        <v>10</v>
      </c>
      <c r="CR36" s="32" t="str">
        <f t="shared" ref="CR36:CS36" si="155">VLOOKUP(CQ36,CN$27:CP$41,2,FALSE)</f>
        <v>Henrik Sedin</v>
      </c>
      <c r="CS36" s="34">
        <f t="shared" si="155"/>
        <v>-0.90164425346402166</v>
      </c>
      <c r="CT36" s="13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</row>
    <row r="37" spans="1:109" ht="16.5" customHeight="1" outlineLevel="1">
      <c r="A37" t="str">
        <f t="shared" si="44"/>
        <v>Jaden Schwartz</v>
      </c>
      <c r="B37" s="393" t="str">
        <f>RIGHT(C37,LEN(C37)-FIND(" ",C37))</f>
        <v>Schwartz</v>
      </c>
      <c r="C37" s="430" t="s">
        <v>180</v>
      </c>
      <c r="D37" s="419" t="s">
        <v>55</v>
      </c>
      <c r="E37" s="154">
        <v>7</v>
      </c>
      <c r="F37" s="224">
        <v>45</v>
      </c>
      <c r="G37" s="224">
        <f>VLOOKUP(A37,'Hard Stats 2013-2014'!$A$2:$L$691,4,0)</f>
        <v>80</v>
      </c>
      <c r="H37" s="275" t="s">
        <v>55</v>
      </c>
      <c r="I37" s="156">
        <v>2</v>
      </c>
      <c r="J37" s="231">
        <v>7</v>
      </c>
      <c r="K37" s="1058">
        <f>VLOOKUP(A37,'Hard Stats 2013-2014'!$A$2:$L$691,5,0)</f>
        <v>25</v>
      </c>
      <c r="L37" s="591" t="s">
        <v>55</v>
      </c>
      <c r="M37" s="158">
        <f t="shared" si="97"/>
        <v>22</v>
      </c>
      <c r="N37" s="240">
        <f t="shared" si="98"/>
        <v>11.977777777777778</v>
      </c>
      <c r="O37" s="612">
        <f t="shared" si="99"/>
        <v>24.0625</v>
      </c>
      <c r="P37" s="810" t="s">
        <v>55</v>
      </c>
      <c r="Q37" s="159">
        <f>(M37/(M$146))*1000</f>
        <v>8.8088777969773471</v>
      </c>
      <c r="R37" s="249">
        <f>(N37/(N$146))*1000</f>
        <v>4.6338382624042325</v>
      </c>
      <c r="S37" s="645">
        <f>(O37/(O$146))*1000</f>
        <v>8.4968252688210537</v>
      </c>
      <c r="T37" s="817" t="s">
        <v>55</v>
      </c>
      <c r="U37" s="20">
        <f>(Q37-I$147)</f>
        <v>1.0569398124812235</v>
      </c>
      <c r="V37" s="256">
        <f>(R37-J$147)</f>
        <v>-2.8288483047599469</v>
      </c>
      <c r="W37" s="1074">
        <f>(S37-K$147)</f>
        <v>1.197555195828353</v>
      </c>
      <c r="X37" s="665" t="s">
        <v>55</v>
      </c>
      <c r="Y37" s="156">
        <v>1</v>
      </c>
      <c r="Z37" s="231">
        <v>6</v>
      </c>
      <c r="AA37" s="1091">
        <f>VLOOKUP(A37,'Hard Stats 2013-2014'!$A$2:$L$691,6,0)</f>
        <v>31</v>
      </c>
      <c r="AB37" s="827" t="s">
        <v>55</v>
      </c>
      <c r="AC37" s="160">
        <f t="shared" si="113"/>
        <v>11</v>
      </c>
      <c r="AD37" s="264">
        <f t="shared" si="114"/>
        <v>10.266666666666666</v>
      </c>
      <c r="AE37" s="264">
        <f t="shared" si="115"/>
        <v>29.837500000000002</v>
      </c>
      <c r="AF37" s="835" t="s">
        <v>55</v>
      </c>
      <c r="AG37" s="153">
        <f t="shared" si="117"/>
        <v>2.660498414214278</v>
      </c>
      <c r="AH37" s="216">
        <f t="shared" si="118"/>
        <v>2.2228772697568813</v>
      </c>
      <c r="AI37" s="729">
        <f t="shared" si="119"/>
        <v>6.3762284331187038</v>
      </c>
      <c r="AJ37" s="843" t="s">
        <v>55</v>
      </c>
      <c r="AK37" s="162">
        <f t="shared" si="121"/>
        <v>-5.091439570281846</v>
      </c>
      <c r="AL37" s="210">
        <f t="shared" si="122"/>
        <v>-5.2398092974072981</v>
      </c>
      <c r="AM37" s="1096">
        <f t="shared" si="123"/>
        <v>-0.9230416398739969</v>
      </c>
      <c r="AN37" s="665" t="s">
        <v>55</v>
      </c>
      <c r="AO37" s="156">
        <v>1</v>
      </c>
      <c r="AP37" s="231">
        <v>0</v>
      </c>
      <c r="AQ37" s="1091">
        <f>VLOOKUP(A37,'Hard Stats 2013-2014'!$A$2:$L$691,8,0)</f>
        <v>10</v>
      </c>
      <c r="AR37" s="827" t="s">
        <v>55</v>
      </c>
      <c r="AS37" s="160">
        <f t="shared" si="125"/>
        <v>11</v>
      </c>
      <c r="AT37" s="264">
        <f t="shared" si="126"/>
        <v>0</v>
      </c>
      <c r="AU37" s="264">
        <f t="shared" si="127"/>
        <v>9.625</v>
      </c>
      <c r="AV37" s="851" t="s">
        <v>55</v>
      </c>
      <c r="AW37" s="153">
        <f t="shared" si="129"/>
        <v>5.4795822874845443</v>
      </c>
      <c r="AX37" s="216">
        <f t="shared" si="130"/>
        <v>0</v>
      </c>
      <c r="AY37" s="216">
        <f t="shared" si="131"/>
        <v>3.9378240853714681</v>
      </c>
      <c r="AZ37" s="843" t="s">
        <v>55</v>
      </c>
      <c r="BA37" s="162">
        <f t="shared" si="133"/>
        <v>-2.2723556970115792</v>
      </c>
      <c r="BB37" s="210">
        <f t="shared" si="134"/>
        <v>-7.4626865671641793</v>
      </c>
      <c r="BC37" s="1096">
        <f t="shared" si="135"/>
        <v>-3.3614459876212326</v>
      </c>
      <c r="BD37" s="665" t="s">
        <v>55</v>
      </c>
      <c r="BE37" s="156">
        <v>6</v>
      </c>
      <c r="BF37" s="231">
        <v>50</v>
      </c>
      <c r="BG37" s="1091">
        <f>VLOOKUP(A37,'Hard Stats 2013-2014'!$A$2:$L$691,9,0)</f>
        <v>188</v>
      </c>
      <c r="BH37" s="827" t="s">
        <v>55</v>
      </c>
      <c r="BI37" s="160">
        <f t="shared" si="137"/>
        <v>66</v>
      </c>
      <c r="BJ37" s="264">
        <f t="shared" si="138"/>
        <v>85.555555555555557</v>
      </c>
      <c r="BK37" s="264">
        <f t="shared" si="139"/>
        <v>180.95000000000002</v>
      </c>
      <c r="BL37" s="851" t="s">
        <v>55</v>
      </c>
      <c r="BM37" s="153">
        <f t="shared" si="141"/>
        <v>2.7423198620644209</v>
      </c>
      <c r="BN37" s="216">
        <f t="shared" si="142"/>
        <v>3.418071601309403</v>
      </c>
      <c r="BO37" s="216">
        <f t="shared" si="143"/>
        <v>6.7907595364957132</v>
      </c>
      <c r="BP37" s="843" t="s">
        <v>55</v>
      </c>
      <c r="BQ37" s="162">
        <f t="shared" si="145"/>
        <v>-5.0096181224317027</v>
      </c>
      <c r="BR37" s="210">
        <f t="shared" si="146"/>
        <v>-4.0446149658547768</v>
      </c>
      <c r="BS37" s="1096">
        <f t="shared" si="147"/>
        <v>-0.50851053649698752</v>
      </c>
      <c r="BT37" s="861" t="s">
        <v>55</v>
      </c>
      <c r="BU37" s="163">
        <f t="shared" si="149"/>
        <v>-11.316473577243904</v>
      </c>
      <c r="BV37" s="202">
        <f t="shared" si="150"/>
        <v>-19.575959135186203</v>
      </c>
      <c r="BW37" s="870">
        <f>(((BS37+BC37)+AM37)+W37)</f>
        <v>-3.595442968163864</v>
      </c>
      <c r="BX37" s="893">
        <f t="shared" si="151"/>
        <v>-9.1617008791785679</v>
      </c>
      <c r="BY37" s="509"/>
      <c r="BZ37" s="926">
        <f t="shared" si="92"/>
        <v>12</v>
      </c>
      <c r="CA37" s="132" t="str">
        <f t="shared" si="93"/>
        <v>Jaden Schwartz</v>
      </c>
      <c r="CB37" s="70">
        <f t="shared" si="50"/>
        <v>-3.595442968163864</v>
      </c>
      <c r="CC37" s="141">
        <v>11</v>
      </c>
      <c r="CD37" s="32" t="str">
        <f t="shared" ref="CD37:CE37" si="156">VLOOKUP(CC37,BZ$27:CB$49,2,FALSE)</f>
        <v>Andrew Ladd</v>
      </c>
      <c r="CE37" s="34">
        <f t="shared" si="156"/>
        <v>-2.7913601065965628</v>
      </c>
      <c r="CF37" s="42"/>
      <c r="CG37" s="44"/>
      <c r="CH37" s="27" t="e">
        <f>#REF!</f>
        <v>#REF!</v>
      </c>
      <c r="CI37" s="61"/>
      <c r="CJ37" s="141"/>
      <c r="CK37" s="135"/>
      <c r="CL37" s="101"/>
      <c r="CM37" s="45"/>
      <c r="CN37" s="120">
        <f t="shared" si="94"/>
        <v>14</v>
      </c>
      <c r="CO37" s="32" t="str">
        <f t="shared" si="54"/>
        <v>Jaden Schwartz</v>
      </c>
      <c r="CP37" s="34">
        <f t="shared" si="43"/>
        <v>-9.1617008791785679</v>
      </c>
      <c r="CQ37" s="141">
        <v>11</v>
      </c>
      <c r="CR37" s="110" t="str">
        <f t="shared" ref="CR37:CS37" si="157">VLOOKUP(CQ37,CN$27:CP$41,2,FALSE)</f>
        <v>Ryan Johansen</v>
      </c>
      <c r="CS37" s="101">
        <f t="shared" si="157"/>
        <v>-4.1505077320670285</v>
      </c>
      <c r="CT37" s="13"/>
      <c r="DE37" s="12"/>
    </row>
    <row r="38" spans="1:109" ht="16.5" customHeight="1" outlineLevel="1">
      <c r="A38" t="str">
        <f t="shared" si="44"/>
        <v>Henrik Sedin</v>
      </c>
      <c r="B38" s="395" t="str">
        <f t="shared" si="90"/>
        <v>Sedin</v>
      </c>
      <c r="C38" s="431" t="s">
        <v>70</v>
      </c>
      <c r="D38" s="417">
        <v>82</v>
      </c>
      <c r="E38" s="154">
        <v>82</v>
      </c>
      <c r="F38" s="224">
        <v>48</v>
      </c>
      <c r="G38" s="224">
        <f>VLOOKUP(A38,'Hard Stats 2013-2014'!$A$2:$L$691,4,0)</f>
        <v>70</v>
      </c>
      <c r="H38" s="155">
        <v>19</v>
      </c>
      <c r="I38" s="156">
        <v>14</v>
      </c>
      <c r="J38" s="231">
        <v>11</v>
      </c>
      <c r="K38" s="1058">
        <f>VLOOKUP(A38,'Hard Stats 2013-2014'!$A$2:$L$691,5,0)</f>
        <v>11</v>
      </c>
      <c r="L38" s="497">
        <f t="shared" si="96"/>
        <v>17.841463414634148</v>
      </c>
      <c r="M38" s="158">
        <f t="shared" si="97"/>
        <v>13.146341463414634</v>
      </c>
      <c r="N38" s="238">
        <f t="shared" si="98"/>
        <v>17.645833333333332</v>
      </c>
      <c r="O38" s="610">
        <f t="shared" si="99"/>
        <v>12.1</v>
      </c>
      <c r="P38" s="597">
        <f>(L38/(L$146))*1000</f>
        <v>7.6310941648572399</v>
      </c>
      <c r="Q38" s="159">
        <f>(M38/(M$146))*1000</f>
        <v>5.2638416103889014</v>
      </c>
      <c r="R38" s="247">
        <f>(N38/(N$146))*1000</f>
        <v>6.826636725863378</v>
      </c>
      <c r="S38" s="643">
        <f>(O38/(O$146))*1000</f>
        <v>4.2726892780357293</v>
      </c>
      <c r="T38" s="630">
        <f>(P38-H$147)</f>
        <v>-0.56562714661817104</v>
      </c>
      <c r="U38" s="20">
        <f>(Q38-I$147)</f>
        <v>-2.4880963741072222</v>
      </c>
      <c r="V38" s="254">
        <f>(R38-J$147)</f>
        <v>-0.63604984130080133</v>
      </c>
      <c r="W38" s="1072">
        <f>(S38-K$147)</f>
        <v>-3.0265807949569714</v>
      </c>
      <c r="X38" s="661">
        <v>75</v>
      </c>
      <c r="Y38" s="156">
        <v>67</v>
      </c>
      <c r="Z38" s="231">
        <v>34</v>
      </c>
      <c r="AA38" s="1091">
        <f>VLOOKUP(A38,'Hard Stats 2013-2014'!$A$2:$L$691,6,0)</f>
        <v>39</v>
      </c>
      <c r="AB38" s="774">
        <f t="shared" si="112"/>
        <v>70.426829268292693</v>
      </c>
      <c r="AC38" s="160">
        <f t="shared" si="113"/>
        <v>62.914634146341463</v>
      </c>
      <c r="AD38" s="262">
        <f t="shared" si="114"/>
        <v>54.541666666666671</v>
      </c>
      <c r="AE38" s="262">
        <f t="shared" si="115"/>
        <v>42.9</v>
      </c>
      <c r="AF38" s="161">
        <f t="shared" si="116"/>
        <v>17.325426769302084</v>
      </c>
      <c r="AG38" s="153">
        <f t="shared" si="117"/>
        <v>15.216753125201175</v>
      </c>
      <c r="AH38" s="214">
        <f t="shared" si="118"/>
        <v>11.809035495583432</v>
      </c>
      <c r="AI38" s="727">
        <f t="shared" si="119"/>
        <v>9.1676648439310391</v>
      </c>
      <c r="AJ38" s="714">
        <f t="shared" si="120"/>
        <v>9.1287054578266726</v>
      </c>
      <c r="AK38" s="162">
        <f t="shared" si="121"/>
        <v>7.4648151407050509</v>
      </c>
      <c r="AL38" s="208">
        <f t="shared" si="122"/>
        <v>4.3463489284192525</v>
      </c>
      <c r="AM38" s="1094">
        <f t="shared" si="123"/>
        <v>1.8683947709383384</v>
      </c>
      <c r="AN38" s="661">
        <v>35</v>
      </c>
      <c r="AO38" s="156">
        <v>27</v>
      </c>
      <c r="AP38" s="231">
        <v>13</v>
      </c>
      <c r="AQ38" s="1091">
        <f>VLOOKUP(A38,'Hard Stats 2013-2014'!$A$2:$L$691,8,0)</f>
        <v>18</v>
      </c>
      <c r="AR38" s="774">
        <f t="shared" si="124"/>
        <v>32.865853658536587</v>
      </c>
      <c r="AS38" s="160">
        <f t="shared" si="125"/>
        <v>25.353658536585368</v>
      </c>
      <c r="AT38" s="262">
        <f t="shared" si="126"/>
        <v>20.854166666666664</v>
      </c>
      <c r="AU38" s="262">
        <f t="shared" si="127"/>
        <v>19.799999999999997</v>
      </c>
      <c r="AV38" s="683">
        <f t="shared" si="128"/>
        <v>15.951904423288868</v>
      </c>
      <c r="AW38" s="153">
        <f t="shared" si="129"/>
        <v>12.629768930909499</v>
      </c>
      <c r="AX38" s="214">
        <f t="shared" si="130"/>
        <v>8.8564365238096627</v>
      </c>
      <c r="AY38" s="214">
        <f t="shared" si="131"/>
        <v>8.100666689907019</v>
      </c>
      <c r="AZ38" s="714">
        <f t="shared" si="132"/>
        <v>7.7551831118134569</v>
      </c>
      <c r="BA38" s="162">
        <f t="shared" si="133"/>
        <v>4.8778309464133756</v>
      </c>
      <c r="BB38" s="208">
        <f t="shared" si="134"/>
        <v>1.3937499566454834</v>
      </c>
      <c r="BC38" s="1094">
        <f t="shared" si="135"/>
        <v>0.80139661691431829</v>
      </c>
      <c r="BD38" s="661">
        <v>157</v>
      </c>
      <c r="BE38" s="156">
        <v>113</v>
      </c>
      <c r="BF38" s="231">
        <v>70</v>
      </c>
      <c r="BG38" s="1091">
        <f>VLOOKUP(A38,'Hard Stats 2013-2014'!$A$2:$L$691,9,0)</f>
        <v>97</v>
      </c>
      <c r="BH38" s="774">
        <f t="shared" si="136"/>
        <v>147.42682926829266</v>
      </c>
      <c r="BI38" s="160">
        <f t="shared" si="137"/>
        <v>106.10975609756096</v>
      </c>
      <c r="BJ38" s="262">
        <f t="shared" si="138"/>
        <v>112.29166666666666</v>
      </c>
      <c r="BK38" s="262">
        <f t="shared" si="139"/>
        <v>106.7</v>
      </c>
      <c r="BL38" s="683">
        <f t="shared" si="140"/>
        <v>6.2909342945132183</v>
      </c>
      <c r="BM38" s="153">
        <f t="shared" si="141"/>
        <v>4.4088922985629191</v>
      </c>
      <c r="BN38" s="214">
        <f t="shared" si="142"/>
        <v>4.4862189767185905</v>
      </c>
      <c r="BO38" s="214">
        <f t="shared" si="143"/>
        <v>4.0042776598181398</v>
      </c>
      <c r="BP38" s="714">
        <f t="shared" si="144"/>
        <v>-1.9057870169621927</v>
      </c>
      <c r="BQ38" s="162">
        <f t="shared" si="145"/>
        <v>-3.3430456859332045</v>
      </c>
      <c r="BR38" s="208">
        <f t="shared" si="146"/>
        <v>-2.9764675904455888</v>
      </c>
      <c r="BS38" s="1094">
        <f t="shared" si="147"/>
        <v>-3.2949924131745609</v>
      </c>
      <c r="BT38" s="750">
        <f t="shared" si="148"/>
        <v>14.412474406059767</v>
      </c>
      <c r="BU38" s="163">
        <f t="shared" si="149"/>
        <v>6.5115040270780007</v>
      </c>
      <c r="BV38" s="202">
        <f t="shared" si="150"/>
        <v>2.1275814533183457</v>
      </c>
      <c r="BW38" s="870">
        <f>(((BS38+BC38)+AM38)+W38)</f>
        <v>-3.6517818202788757</v>
      </c>
      <c r="BX38" s="893">
        <f t="shared" si="151"/>
        <v>-0.90164425346402166</v>
      </c>
      <c r="BY38" s="509"/>
      <c r="BZ38" s="926">
        <f t="shared" si="92"/>
        <v>13</v>
      </c>
      <c r="CA38" s="132" t="str">
        <f t="shared" si="93"/>
        <v>Henrik Sedin</v>
      </c>
      <c r="CB38" s="70">
        <f t="shared" si="50"/>
        <v>-3.6517818202788757</v>
      </c>
      <c r="CC38" s="141">
        <v>12</v>
      </c>
      <c r="CD38" s="32" t="str">
        <f t="shared" ref="CD38:CE38" si="158">VLOOKUP(CC38,BZ$27:CB$49,2,FALSE)</f>
        <v>Jaden Schwartz</v>
      </c>
      <c r="CE38" s="34">
        <f t="shared" si="158"/>
        <v>-3.595442968163864</v>
      </c>
      <c r="CF38" s="42"/>
      <c r="CG38" s="44" t="e">
        <f>RANK(CI38,CI$75:CI$184)</f>
        <v>#REF!</v>
      </c>
      <c r="CH38" s="27" t="e">
        <f>#REF!</f>
        <v>#REF!</v>
      </c>
      <c r="CI38" s="64" t="e">
        <f>#REF!</f>
        <v>#REF!</v>
      </c>
      <c r="CJ38" s="141">
        <f>CJ56+1</f>
        <v>10</v>
      </c>
      <c r="CK38" s="107" t="e">
        <f>VLOOKUP(CJ38,CG$75:CI$184,2,FALSE)</f>
        <v>#N/A</v>
      </c>
      <c r="CL38" s="99" t="e">
        <f>VLOOKUP(CK38,CH$75:CJ$184,2,FALSE)</f>
        <v>#N/A</v>
      </c>
      <c r="CM38" s="45"/>
      <c r="CN38" s="120">
        <f t="shared" si="94"/>
        <v>10</v>
      </c>
      <c r="CO38" s="32" t="str">
        <f t="shared" si="54"/>
        <v>Henrik Sedin</v>
      </c>
      <c r="CP38" s="34">
        <f t="shared" si="43"/>
        <v>-0.90164425346402166</v>
      </c>
      <c r="CQ38" s="141">
        <v>12</v>
      </c>
      <c r="CR38" s="107" t="str">
        <f t="shared" ref="CR38:CS38" si="159">VLOOKUP(CQ38,CN$27:CP$41,2,FALSE)</f>
        <v>Gustav Nyquist</v>
      </c>
      <c r="CS38" s="99">
        <f t="shared" si="159"/>
        <v>-4.6059343173754517</v>
      </c>
      <c r="CT38" s="13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</row>
    <row r="39" spans="1:109" ht="16.5" customHeight="1" outlineLevel="1">
      <c r="A39" t="str">
        <f t="shared" si="44"/>
        <v>Jason Spezza</v>
      </c>
      <c r="B39" s="393" t="str">
        <f t="shared" si="90"/>
        <v>Spezza</v>
      </c>
      <c r="C39" s="431" t="s">
        <v>46</v>
      </c>
      <c r="D39" s="417">
        <v>62</v>
      </c>
      <c r="E39" s="154">
        <v>80</v>
      </c>
      <c r="F39" s="224">
        <v>5</v>
      </c>
      <c r="G39" s="224">
        <f>VLOOKUP(A39,'Hard Stats 2013-2014'!$A$2:$L$691,4,0)</f>
        <v>75</v>
      </c>
      <c r="H39" s="155">
        <v>21</v>
      </c>
      <c r="I39" s="156">
        <v>34</v>
      </c>
      <c r="J39" s="231">
        <v>2</v>
      </c>
      <c r="K39" s="1058">
        <f>VLOOKUP(A39,'Hard Stats 2013-2014'!$A$2:$L$691,5,0)</f>
        <v>23</v>
      </c>
      <c r="L39" s="497">
        <f t="shared" si="96"/>
        <v>26.08064516129032</v>
      </c>
      <c r="M39" s="158">
        <f t="shared" si="97"/>
        <v>32.725000000000001</v>
      </c>
      <c r="N39" s="238">
        <f t="shared" si="98"/>
        <v>30.8</v>
      </c>
      <c r="O39" s="610">
        <f t="shared" si="99"/>
        <v>23.61333333333333</v>
      </c>
      <c r="P39" s="597">
        <f>(L39/(L$146))*1000</f>
        <v>11.155130858984858</v>
      </c>
      <c r="Q39" s="159">
        <f>(M39/(M$146))*1000</f>
        <v>13.103205723003802</v>
      </c>
      <c r="R39" s="247">
        <f>(N39/(N$146))*1000</f>
        <v>11.91558410332517</v>
      </c>
      <c r="S39" s="643">
        <f>(O39/(O$146))*1000</f>
        <v>8.3382178638030595</v>
      </c>
      <c r="T39" s="630">
        <f>(P39-H$147)</f>
        <v>2.9584095475094472</v>
      </c>
      <c r="U39" s="20">
        <f>(Q39-I$147)</f>
        <v>5.3512677385076781</v>
      </c>
      <c r="V39" s="254">
        <f>(R39-J$147)</f>
        <v>4.4528975361609904</v>
      </c>
      <c r="W39" s="1072">
        <f>(S39-K$147)</f>
        <v>1.0389477908103588</v>
      </c>
      <c r="X39" s="661">
        <v>36</v>
      </c>
      <c r="Y39" s="156">
        <v>50</v>
      </c>
      <c r="Z39" s="231">
        <v>3</v>
      </c>
      <c r="AA39" s="1091">
        <f>VLOOKUP(A39,'Hard Stats 2013-2014'!$A$2:$L$691,6,0)</f>
        <v>43</v>
      </c>
      <c r="AB39" s="774">
        <f t="shared" si="112"/>
        <v>44.70967741935484</v>
      </c>
      <c r="AC39" s="160">
        <f t="shared" si="113"/>
        <v>48.125</v>
      </c>
      <c r="AD39" s="262">
        <f t="shared" si="114"/>
        <v>46.199999999999996</v>
      </c>
      <c r="AE39" s="262">
        <f t="shared" si="115"/>
        <v>44.146666666666668</v>
      </c>
      <c r="AF39" s="161">
        <f t="shared" si="116"/>
        <v>10.998851574834356</v>
      </c>
      <c r="AG39" s="153">
        <f t="shared" si="117"/>
        <v>11.639680562187467</v>
      </c>
      <c r="AH39" s="214">
        <f t="shared" si="118"/>
        <v>10.002947713905966</v>
      </c>
      <c r="AI39" s="727">
        <f t="shared" si="119"/>
        <v>9.4340756171734785</v>
      </c>
      <c r="AJ39" s="714">
        <f t="shared" si="120"/>
        <v>2.8021302633589453</v>
      </c>
      <c r="AK39" s="162">
        <f t="shared" si="121"/>
        <v>3.887742577691343</v>
      </c>
      <c r="AL39" s="208">
        <f t="shared" si="122"/>
        <v>2.5402611467417868</v>
      </c>
      <c r="AM39" s="1094">
        <f t="shared" si="123"/>
        <v>2.1348055441807778</v>
      </c>
      <c r="AN39" s="661">
        <v>17</v>
      </c>
      <c r="AO39" s="156">
        <v>24</v>
      </c>
      <c r="AP39" s="231">
        <v>2</v>
      </c>
      <c r="AQ39" s="1091">
        <f>VLOOKUP(A39,'Hard Stats 2013-2014'!$A$2:$L$691,8,0)</f>
        <v>22</v>
      </c>
      <c r="AR39" s="774">
        <f t="shared" si="124"/>
        <v>21.112903225806448</v>
      </c>
      <c r="AS39" s="160">
        <f t="shared" si="125"/>
        <v>23.099999999999998</v>
      </c>
      <c r="AT39" s="262">
        <f t="shared" si="126"/>
        <v>30.8</v>
      </c>
      <c r="AU39" s="262">
        <f t="shared" si="127"/>
        <v>22.586666666666666</v>
      </c>
      <c r="AV39" s="683">
        <f t="shared" si="128"/>
        <v>10.247444592656533</v>
      </c>
      <c r="AW39" s="153">
        <f t="shared" si="129"/>
        <v>11.507122803717541</v>
      </c>
      <c r="AX39" s="214">
        <f t="shared" si="130"/>
        <v>13.080275481318887</v>
      </c>
      <c r="AY39" s="214">
        <f t="shared" si="131"/>
        <v>9.2407605203383785</v>
      </c>
      <c r="AZ39" s="714">
        <f t="shared" si="132"/>
        <v>2.0507232811811225</v>
      </c>
      <c r="BA39" s="162">
        <f t="shared" si="133"/>
        <v>3.7551848192214177</v>
      </c>
      <c r="BB39" s="208">
        <f t="shared" si="134"/>
        <v>5.617588914154708</v>
      </c>
      <c r="BC39" s="1094">
        <f t="shared" si="135"/>
        <v>1.9414904473456778</v>
      </c>
      <c r="BD39" s="661">
        <v>188</v>
      </c>
      <c r="BE39" s="156">
        <v>232</v>
      </c>
      <c r="BF39" s="231">
        <v>12</v>
      </c>
      <c r="BG39" s="1091">
        <f>VLOOKUP(A39,'Hard Stats 2013-2014'!$A$2:$L$691,9,0)</f>
        <v>223</v>
      </c>
      <c r="BH39" s="774">
        <f t="shared" si="136"/>
        <v>233.48387096774192</v>
      </c>
      <c r="BI39" s="160">
        <f t="shared" si="137"/>
        <v>223.29999999999998</v>
      </c>
      <c r="BJ39" s="262">
        <f t="shared" si="138"/>
        <v>184.79999999999998</v>
      </c>
      <c r="BK39" s="262">
        <f t="shared" si="139"/>
        <v>228.94666666666666</v>
      </c>
      <c r="BL39" s="683">
        <f t="shared" si="140"/>
        <v>9.9631233906118535</v>
      </c>
      <c r="BM39" s="153">
        <f t="shared" si="141"/>
        <v>9.2781821999846219</v>
      </c>
      <c r="BN39" s="214">
        <f t="shared" si="142"/>
        <v>7.3830346588283096</v>
      </c>
      <c r="BO39" s="214">
        <f t="shared" si="143"/>
        <v>8.5919964631974128</v>
      </c>
      <c r="BP39" s="714">
        <f t="shared" si="144"/>
        <v>1.7664020791364425</v>
      </c>
      <c r="BQ39" s="162">
        <f t="shared" si="145"/>
        <v>1.5262442154884983</v>
      </c>
      <c r="BR39" s="208">
        <f t="shared" si="146"/>
        <v>-7.965190833586977E-2</v>
      </c>
      <c r="BS39" s="1094">
        <f t="shared" si="147"/>
        <v>1.2927263902047121</v>
      </c>
      <c r="BT39" s="750">
        <f t="shared" si="148"/>
        <v>9.5776651711859575</v>
      </c>
      <c r="BU39" s="163">
        <f t="shared" si="149"/>
        <v>14.520439350908937</v>
      </c>
      <c r="BV39" s="202">
        <f t="shared" si="150"/>
        <v>12.531095688721614</v>
      </c>
      <c r="BW39" s="870">
        <f>(((BS39+BC39)+AM39)+W39)</f>
        <v>6.4079701725415266</v>
      </c>
      <c r="BX39" s="893">
        <f t="shared" si="151"/>
        <v>9.056154745232293</v>
      </c>
      <c r="BY39" s="509"/>
      <c r="BZ39" s="926">
        <f t="shared" si="92"/>
        <v>3</v>
      </c>
      <c r="CA39" s="132" t="str">
        <f t="shared" si="93"/>
        <v>Jason Spezza</v>
      </c>
      <c r="CB39" s="70">
        <f t="shared" si="50"/>
        <v>6.4079701725415266</v>
      </c>
      <c r="CC39" s="141">
        <v>13</v>
      </c>
      <c r="CD39" s="32" t="str">
        <f t="shared" ref="CD39:CE39" si="160">VLOOKUP(CC39,BZ$27:CB$49,2,FALSE)</f>
        <v>Henrik Sedin</v>
      </c>
      <c r="CE39" s="34">
        <f t="shared" si="160"/>
        <v>-3.6517818202788757</v>
      </c>
      <c r="CF39" s="42"/>
      <c r="CG39" s="44"/>
      <c r="CH39" s="27" t="e">
        <f>#REF!</f>
        <v>#REF!</v>
      </c>
      <c r="CI39" s="61"/>
      <c r="CJ39" s="141"/>
      <c r="CK39" s="135"/>
      <c r="CL39" s="101"/>
      <c r="CM39" s="45"/>
      <c r="CN39" s="120">
        <f t="shared" si="94"/>
        <v>3</v>
      </c>
      <c r="CO39" s="32" t="str">
        <f t="shared" si="54"/>
        <v>Jason Spezza</v>
      </c>
      <c r="CP39" s="34">
        <f t="shared" si="43"/>
        <v>9.056154745232293</v>
      </c>
      <c r="CQ39" s="141">
        <v>13</v>
      </c>
      <c r="CR39" s="110" t="str">
        <f t="shared" ref="CR39:CS39" si="161">VLOOKUP(CQ39,CN$27:CP$41,2,FALSE)</f>
        <v>Ales Hemsky</v>
      </c>
      <c r="CS39" s="101">
        <f t="shared" si="161"/>
        <v>-6.1674192278690692</v>
      </c>
      <c r="CT39" s="13"/>
      <c r="DE39" s="12"/>
    </row>
    <row r="40" spans="1:109" ht="16.5" customHeight="1" outlineLevel="1">
      <c r="A40" t="str">
        <f t="shared" si="44"/>
        <v>Jakub Voracek</v>
      </c>
      <c r="B40" s="393" t="str">
        <f t="shared" si="90"/>
        <v>Voracek</v>
      </c>
      <c r="C40" s="431" t="s">
        <v>48</v>
      </c>
      <c r="D40" s="417">
        <v>80</v>
      </c>
      <c r="E40" s="154">
        <v>78</v>
      </c>
      <c r="F40" s="224">
        <v>48</v>
      </c>
      <c r="G40" s="224">
        <f>VLOOKUP(A40,'Hard Stats 2013-2014'!$A$2:$L$691,4,0)</f>
        <v>82</v>
      </c>
      <c r="H40" s="155">
        <v>14</v>
      </c>
      <c r="I40" s="156">
        <v>18</v>
      </c>
      <c r="J40" s="231">
        <v>22</v>
      </c>
      <c r="K40" s="1058">
        <f>VLOOKUP(A40,'Hard Stats 2013-2014'!$A$2:$L$691,5,0)</f>
        <v>23</v>
      </c>
      <c r="L40" s="497">
        <f t="shared" si="96"/>
        <v>13.475</v>
      </c>
      <c r="M40" s="158">
        <f t="shared" si="97"/>
        <v>17.76923076923077</v>
      </c>
      <c r="N40" s="238">
        <f t="shared" si="98"/>
        <v>35.291666666666664</v>
      </c>
      <c r="O40" s="610">
        <f t="shared" si="99"/>
        <v>21.59756097560976</v>
      </c>
      <c r="P40" s="597">
        <f>(L40/(L$146))*1000</f>
        <v>5.7634842771421777</v>
      </c>
      <c r="Q40" s="159">
        <f>(M40/(M$146))*1000</f>
        <v>7.1148628360201647</v>
      </c>
      <c r="R40" s="247">
        <f>(N40/(N$146))*1000</f>
        <v>13.653273451726756</v>
      </c>
      <c r="S40" s="643">
        <f>(O40/(O$146))*1000</f>
        <v>7.6264187778686541</v>
      </c>
      <c r="T40" s="630">
        <f>(P40-H$147)</f>
        <v>-2.4332370343332332</v>
      </c>
      <c r="U40" s="20">
        <f>(Q40-I$147)</f>
        <v>-0.63707514847595892</v>
      </c>
      <c r="V40" s="254">
        <f>(R40-J$147)</f>
        <v>6.1905868845625767</v>
      </c>
      <c r="W40" s="1072">
        <f>(S40-K$147)</f>
        <v>0.32714870487595338</v>
      </c>
      <c r="X40" s="661">
        <v>32</v>
      </c>
      <c r="Y40" s="156">
        <v>31</v>
      </c>
      <c r="Z40" s="231">
        <v>24</v>
      </c>
      <c r="AA40" s="1091">
        <f>VLOOKUP(A40,'Hard Stats 2013-2014'!$A$2:$L$691,6,0)</f>
        <v>39</v>
      </c>
      <c r="AB40" s="774">
        <f t="shared" si="112"/>
        <v>30.8</v>
      </c>
      <c r="AC40" s="160">
        <f t="shared" si="113"/>
        <v>30.602564102564102</v>
      </c>
      <c r="AD40" s="262">
        <f t="shared" si="114"/>
        <v>38.5</v>
      </c>
      <c r="AE40" s="262">
        <f t="shared" si="115"/>
        <v>36.621951219512191</v>
      </c>
      <c r="AF40" s="161">
        <f t="shared" si="116"/>
        <v>7.5769866404414445</v>
      </c>
      <c r="AG40" s="153">
        <f t="shared" si="117"/>
        <v>7.4016430241602347</v>
      </c>
      <c r="AH40" s="214">
        <f t="shared" si="118"/>
        <v>8.3357897615883036</v>
      </c>
      <c r="AI40" s="727">
        <f t="shared" si="119"/>
        <v>7.8260553545752751</v>
      </c>
      <c r="AJ40" s="714">
        <f t="shared" si="120"/>
        <v>-0.6197346710339664</v>
      </c>
      <c r="AK40" s="162">
        <f t="shared" si="121"/>
        <v>-0.35029496033588892</v>
      </c>
      <c r="AL40" s="208">
        <f t="shared" si="122"/>
        <v>0.87310319442412432</v>
      </c>
      <c r="AM40" s="1094">
        <f t="shared" si="123"/>
        <v>0.52678528158257443</v>
      </c>
      <c r="AN40" s="661">
        <v>8</v>
      </c>
      <c r="AO40" s="156">
        <v>11</v>
      </c>
      <c r="AP40" s="231">
        <v>17</v>
      </c>
      <c r="AQ40" s="1091">
        <f>VLOOKUP(A40,'Hard Stats 2013-2014'!$A$2:$L$691,8,0)</f>
        <v>23</v>
      </c>
      <c r="AR40" s="774">
        <f t="shared" si="124"/>
        <v>7.7</v>
      </c>
      <c r="AS40" s="160">
        <f t="shared" si="125"/>
        <v>10.858974358974359</v>
      </c>
      <c r="AT40" s="262">
        <f t="shared" si="126"/>
        <v>27.270833333333336</v>
      </c>
      <c r="AU40" s="262">
        <f t="shared" si="127"/>
        <v>21.59756097560976</v>
      </c>
      <c r="AV40" s="683">
        <f t="shared" si="128"/>
        <v>3.7373033220276777</v>
      </c>
      <c r="AW40" s="153">
        <f t="shared" si="129"/>
        <v>5.4093312325167942</v>
      </c>
      <c r="AX40" s="214">
        <f t="shared" si="130"/>
        <v>11.5814939157511</v>
      </c>
      <c r="AY40" s="214">
        <f t="shared" si="131"/>
        <v>8.8360930696140283</v>
      </c>
      <c r="AZ40" s="714">
        <f t="shared" si="132"/>
        <v>-4.4594179894477328</v>
      </c>
      <c r="BA40" s="162">
        <f t="shared" si="133"/>
        <v>-2.3426067519793294</v>
      </c>
      <c r="BB40" s="208">
        <f t="shared" si="134"/>
        <v>4.1188073485869205</v>
      </c>
      <c r="BC40" s="1094">
        <f t="shared" si="135"/>
        <v>1.5368229966213276</v>
      </c>
      <c r="BD40" s="661">
        <v>183</v>
      </c>
      <c r="BE40" s="156">
        <v>190</v>
      </c>
      <c r="BF40" s="231">
        <v>129</v>
      </c>
      <c r="BG40" s="1091">
        <f>VLOOKUP(A40,'Hard Stats 2013-2014'!$A$2:$L$691,9,0)</f>
        <v>235</v>
      </c>
      <c r="BH40" s="774">
        <f t="shared" si="136"/>
        <v>176.13750000000002</v>
      </c>
      <c r="BI40" s="160">
        <f t="shared" si="137"/>
        <v>187.56410256410254</v>
      </c>
      <c r="BJ40" s="262">
        <f t="shared" si="138"/>
        <v>206.9375</v>
      </c>
      <c r="BK40" s="262">
        <f t="shared" si="139"/>
        <v>220.67073170731706</v>
      </c>
      <c r="BL40" s="683">
        <f t="shared" si="140"/>
        <v>7.5160636961357774</v>
      </c>
      <c r="BM40" s="153">
        <f t="shared" si="141"/>
        <v>7.7933449071488861</v>
      </c>
      <c r="BN40" s="214">
        <f t="shared" si="142"/>
        <v>8.2674606856671176</v>
      </c>
      <c r="BO40" s="214">
        <f t="shared" si="143"/>
        <v>8.2814140688972095</v>
      </c>
      <c r="BP40" s="714">
        <f t="shared" si="144"/>
        <v>-0.68065761533963354</v>
      </c>
      <c r="BQ40" s="162">
        <f t="shared" si="145"/>
        <v>4.1406922652762468E-2</v>
      </c>
      <c r="BR40" s="208">
        <f t="shared" si="146"/>
        <v>0.80477411850293823</v>
      </c>
      <c r="BS40" s="1094">
        <f t="shared" si="147"/>
        <v>0.98214399590450885</v>
      </c>
      <c r="BT40" s="750">
        <f t="shared" si="148"/>
        <v>-8.1930473101545651</v>
      </c>
      <c r="BU40" s="163">
        <f t="shared" si="149"/>
        <v>-3.2885699381384148</v>
      </c>
      <c r="BV40" s="202">
        <f t="shared" si="150"/>
        <v>11.98727154607656</v>
      </c>
      <c r="BW40" s="870">
        <f>(((BS40+BC40)+AM40)+W40)</f>
        <v>3.3729009789843643</v>
      </c>
      <c r="BX40" s="893">
        <f t="shared" si="151"/>
        <v>5.2910650573997451</v>
      </c>
      <c r="BY40" s="509"/>
      <c r="BZ40" s="926">
        <f t="shared" si="92"/>
        <v>7</v>
      </c>
      <c r="CA40" s="132" t="str">
        <f t="shared" si="93"/>
        <v>Jakub Voracek</v>
      </c>
      <c r="CB40" s="70">
        <f t="shared" si="50"/>
        <v>3.3729009789843643</v>
      </c>
      <c r="CC40" s="141">
        <v>14</v>
      </c>
      <c r="CD40" s="32" t="str">
        <f t="shared" ref="CD40:CE40" si="162">VLOOKUP(CC40,BZ$27:CB$49,2,FALSE)</f>
        <v>Mikael Granlund</v>
      </c>
      <c r="CE40" s="34">
        <f t="shared" si="162"/>
        <v>-6.3544626668169162</v>
      </c>
      <c r="CF40" s="42"/>
      <c r="CG40" s="44"/>
      <c r="CH40" s="27" t="e">
        <f>#REF!</f>
        <v>#REF!</v>
      </c>
      <c r="CI40" s="61"/>
      <c r="CJ40" s="141"/>
      <c r="CK40" s="135"/>
      <c r="CL40" s="101"/>
      <c r="CM40" s="45"/>
      <c r="CN40" s="120">
        <f t="shared" si="94"/>
        <v>5</v>
      </c>
      <c r="CO40" s="32" t="str">
        <f t="shared" si="54"/>
        <v>Jakub Voracek</v>
      </c>
      <c r="CP40" s="34">
        <f t="shared" si="43"/>
        <v>5.2910650573997451</v>
      </c>
      <c r="CQ40" s="141">
        <v>14</v>
      </c>
      <c r="CR40" s="110" t="str">
        <f t="shared" ref="CR40:CS40" si="163">VLOOKUP(CQ40,CN$27:CP$41,2,FALSE)</f>
        <v>Jaden Schwartz</v>
      </c>
      <c r="CS40" s="101">
        <f t="shared" si="163"/>
        <v>-9.1617008791785679</v>
      </c>
      <c r="CT40" s="13"/>
      <c r="DE40" s="12"/>
    </row>
    <row r="41" spans="1:109" ht="16.5" customHeight="1" outlineLevel="1">
      <c r="A41" t="str">
        <f t="shared" si="44"/>
        <v>Henrik Zetterberg</v>
      </c>
      <c r="B41" s="394" t="str">
        <f t="shared" si="90"/>
        <v>Zetterberg</v>
      </c>
      <c r="C41" s="438" t="s">
        <v>44</v>
      </c>
      <c r="D41" s="421">
        <v>80</v>
      </c>
      <c r="E41" s="189">
        <v>82</v>
      </c>
      <c r="F41" s="226">
        <v>46</v>
      </c>
      <c r="G41" s="226">
        <f>VLOOKUP(A41,'Hard Stats 2013-2014'!$A$2:$L$691,4,0)</f>
        <v>45</v>
      </c>
      <c r="H41" s="190">
        <v>24</v>
      </c>
      <c r="I41" s="82">
        <v>22</v>
      </c>
      <c r="J41" s="233">
        <v>11</v>
      </c>
      <c r="K41" s="1058">
        <f>VLOOKUP(A41,'Hard Stats 2013-2014'!$A$2:$L$691,5,0)</f>
        <v>16</v>
      </c>
      <c r="L41" s="802">
        <f t="shared" si="96"/>
        <v>23.099999999999998</v>
      </c>
      <c r="M41" s="80">
        <f t="shared" si="97"/>
        <v>20.658536585365855</v>
      </c>
      <c r="N41" s="239">
        <f t="shared" si="98"/>
        <v>18.413043478260871</v>
      </c>
      <c r="O41" s="616">
        <f t="shared" si="99"/>
        <v>27.37777777777778</v>
      </c>
      <c r="P41" s="602">
        <f>(L41/(L$146))*1000</f>
        <v>9.8802587608151597</v>
      </c>
      <c r="Q41" s="36">
        <f>(M41/(M$146))*1000</f>
        <v>8.2717511020397048</v>
      </c>
      <c r="R41" s="248">
        <f>(N41/(N$146))*1000</f>
        <v>7.1234470182922216</v>
      </c>
      <c r="S41" s="648">
        <f>(O41/(O$146))*1000</f>
        <v>9.6674989725252871</v>
      </c>
      <c r="T41" s="635">
        <f>(P41-H$147)</f>
        <v>1.6835374493397488</v>
      </c>
      <c r="U41" s="37">
        <f>(Q41-I$147)</f>
        <v>0.51981311754358117</v>
      </c>
      <c r="V41" s="255">
        <f>(R41-J$147)</f>
        <v>-0.33923954887195773</v>
      </c>
      <c r="W41" s="1078">
        <f>(S41-K$147)</f>
        <v>2.3682288995325864</v>
      </c>
      <c r="X41" s="668">
        <v>56</v>
      </c>
      <c r="Y41" s="82">
        <v>47</v>
      </c>
      <c r="Z41" s="233">
        <v>37</v>
      </c>
      <c r="AA41" s="1092">
        <f>VLOOKUP(A41,'Hard Stats 2013-2014'!$A$2:$L$691,6,0)</f>
        <v>32</v>
      </c>
      <c r="AB41" s="777">
        <f t="shared" si="112"/>
        <v>53.9</v>
      </c>
      <c r="AC41" s="81">
        <f t="shared" si="113"/>
        <v>44.134146341463413</v>
      </c>
      <c r="AD41" s="263">
        <f t="shared" si="114"/>
        <v>61.934782608695656</v>
      </c>
      <c r="AE41" s="263">
        <f t="shared" si="115"/>
        <v>54.75555555555556</v>
      </c>
      <c r="AF41" s="192">
        <f t="shared" si="116"/>
        <v>13.259726620772529</v>
      </c>
      <c r="AG41" s="38">
        <f t="shared" si="117"/>
        <v>10.674438759469481</v>
      </c>
      <c r="AH41" s="215">
        <f t="shared" si="118"/>
        <v>13.409748746902926</v>
      </c>
      <c r="AI41" s="732">
        <f t="shared" si="119"/>
        <v>11.701179060060129</v>
      </c>
      <c r="AJ41" s="719">
        <f t="shared" si="120"/>
        <v>5.0630053092971181</v>
      </c>
      <c r="AK41" s="39">
        <f t="shared" si="121"/>
        <v>2.9225007749733578</v>
      </c>
      <c r="AL41" s="209">
        <f t="shared" si="122"/>
        <v>5.9470621797387464</v>
      </c>
      <c r="AM41" s="1099">
        <f t="shared" si="123"/>
        <v>4.4019089870674284</v>
      </c>
      <c r="AN41" s="668">
        <v>30</v>
      </c>
      <c r="AO41" s="82">
        <v>14</v>
      </c>
      <c r="AP41" s="233">
        <v>23</v>
      </c>
      <c r="AQ41" s="1092">
        <f>VLOOKUP(A41,'Hard Stats 2013-2014'!$A$2:$L$691,8,0)</f>
        <v>17</v>
      </c>
      <c r="AR41" s="777">
        <f t="shared" si="124"/>
        <v>28.875</v>
      </c>
      <c r="AS41" s="81">
        <f t="shared" si="125"/>
        <v>13.146341463414634</v>
      </c>
      <c r="AT41" s="263">
        <f t="shared" si="126"/>
        <v>38.5</v>
      </c>
      <c r="AU41" s="263">
        <f t="shared" si="127"/>
        <v>29.088888888888889</v>
      </c>
      <c r="AV41" s="688">
        <f t="shared" si="128"/>
        <v>14.014887457603789</v>
      </c>
      <c r="AW41" s="38">
        <f t="shared" si="129"/>
        <v>6.5487690752864065</v>
      </c>
      <c r="AX41" s="215">
        <f t="shared" si="130"/>
        <v>16.350344351648609</v>
      </c>
      <c r="AY41" s="215">
        <f t="shared" si="131"/>
        <v>11.900979458011548</v>
      </c>
      <c r="AZ41" s="719">
        <f t="shared" si="132"/>
        <v>5.8181661461283785</v>
      </c>
      <c r="BA41" s="39">
        <f t="shared" si="133"/>
        <v>-1.2031689092097171</v>
      </c>
      <c r="BB41" s="209">
        <f t="shared" si="134"/>
        <v>8.8876577844844284</v>
      </c>
      <c r="BC41" s="1099">
        <f t="shared" si="135"/>
        <v>4.6017093850188475</v>
      </c>
      <c r="BD41" s="668">
        <v>306</v>
      </c>
      <c r="BE41" s="82">
        <v>267</v>
      </c>
      <c r="BF41" s="233">
        <v>173</v>
      </c>
      <c r="BG41" s="1111">
        <f>VLOOKUP(A41,'Hard Stats 2013-2014'!$A$2:$L$691,9,0)</f>
        <v>151</v>
      </c>
      <c r="BH41" s="777">
        <f t="shared" si="136"/>
        <v>294.52500000000003</v>
      </c>
      <c r="BI41" s="81">
        <f t="shared" si="137"/>
        <v>250.71951219512192</v>
      </c>
      <c r="BJ41" s="263">
        <f t="shared" si="138"/>
        <v>289.58695652173913</v>
      </c>
      <c r="BK41" s="263">
        <f t="shared" si="139"/>
        <v>258.37777777777779</v>
      </c>
      <c r="BL41" s="688">
        <f t="shared" si="140"/>
        <v>12.567844213210645</v>
      </c>
      <c r="BM41" s="38">
        <f t="shared" si="141"/>
        <v>10.417471183330084</v>
      </c>
      <c r="BN41" s="215">
        <f t="shared" si="142"/>
        <v>11.569429311388564</v>
      </c>
      <c r="BO41" s="215">
        <f t="shared" si="143"/>
        <v>9.6964982506936401</v>
      </c>
      <c r="BP41" s="719">
        <f t="shared" si="144"/>
        <v>4.3711229017352338</v>
      </c>
      <c r="BQ41" s="39">
        <f t="shared" si="145"/>
        <v>2.6655331988339608</v>
      </c>
      <c r="BR41" s="209">
        <f t="shared" si="146"/>
        <v>4.1067427442243849</v>
      </c>
      <c r="BS41" s="1099">
        <f t="shared" si="147"/>
        <v>2.3972281777009394</v>
      </c>
      <c r="BT41" s="756">
        <f t="shared" si="148"/>
        <v>16.935831806500481</v>
      </c>
      <c r="BU41" s="85">
        <f t="shared" si="149"/>
        <v>4.9046781821411827</v>
      </c>
      <c r="BV41" s="203">
        <f t="shared" si="150"/>
        <v>18.602223159575601</v>
      </c>
      <c r="BW41" s="872">
        <f>(((BS41+BC41)+AM41)+W41)</f>
        <v>13.7690754493198</v>
      </c>
      <c r="BX41" s="896">
        <f t="shared" si="151"/>
        <v>14.332580035678678</v>
      </c>
      <c r="BY41" s="509"/>
      <c r="BZ41" s="452">
        <f t="shared" si="92"/>
        <v>2</v>
      </c>
      <c r="CA41" s="132" t="str">
        <f t="shared" si="93"/>
        <v>Henrik Zetterberg</v>
      </c>
      <c r="CB41" s="70">
        <f t="shared" si="50"/>
        <v>13.7690754493198</v>
      </c>
      <c r="CC41" s="141">
        <v>15</v>
      </c>
      <c r="CD41" s="32" t="str">
        <f t="shared" ref="CD41:CE41" si="164">VLOOKUP(CC41,BZ$27:CB$49,2,FALSE)</f>
        <v>Ales Hemsky</v>
      </c>
      <c r="CE41" s="34">
        <f t="shared" si="164"/>
        <v>-7.124791690368447</v>
      </c>
      <c r="CF41" s="42"/>
      <c r="CG41" s="44" t="e">
        <f>RANK(CI41,CI$6:CI$178)</f>
        <v>#REF!</v>
      </c>
      <c r="CH41" s="27" t="e">
        <f>#REF!</f>
        <v>#REF!</v>
      </c>
      <c r="CI41" s="64" t="e">
        <f>#REF!</f>
        <v>#REF!</v>
      </c>
      <c r="CJ41" s="141">
        <f>CJ6+1</f>
        <v>2</v>
      </c>
      <c r="CK41" s="32" t="e">
        <f>VLOOKUP(CJ41,CG$6:CI$178,2,FALSE)</f>
        <v>#N/A</v>
      </c>
      <c r="CL41" s="34" t="e">
        <f>VLOOKUP(CK41,CH$6:CJ$178,2,FALSE)</f>
        <v>#N/A</v>
      </c>
      <c r="CM41" s="45"/>
      <c r="CN41" s="120">
        <f t="shared" si="94"/>
        <v>2</v>
      </c>
      <c r="CO41" s="32" t="str">
        <f t="shared" si="54"/>
        <v>Henrik Zetterberg</v>
      </c>
      <c r="CP41" s="34">
        <f t="shared" si="43"/>
        <v>14.332580035678678</v>
      </c>
      <c r="CQ41" s="141">
        <v>15</v>
      </c>
      <c r="CR41" s="32" t="str">
        <f t="shared" ref="CR41:CS41" si="165">VLOOKUP(CQ41,CN$27:CP$41,2,FALSE)</f>
        <v>Mikael Granlund</v>
      </c>
      <c r="CS41" s="34">
        <f t="shared" si="165"/>
        <v>-10.225791437436898</v>
      </c>
      <c r="CT41" s="13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</row>
    <row r="42" spans="1:109" ht="16.5" customHeight="1" outlineLevel="1">
      <c r="A42" t="str">
        <f t="shared" si="44"/>
        <v>Tyson Barrie</v>
      </c>
      <c r="B42" s="394" t="str">
        <f t="shared" si="90"/>
        <v>Barrie</v>
      </c>
      <c r="C42" s="440" t="s">
        <v>176</v>
      </c>
      <c r="D42" s="501" t="s">
        <v>55</v>
      </c>
      <c r="E42" s="328">
        <v>10</v>
      </c>
      <c r="F42" s="329">
        <v>32</v>
      </c>
      <c r="G42" s="329">
        <f>VLOOKUP(A42,'Hard Stats 2013-2014'!$A$2:$L$691,4,0)</f>
        <v>64</v>
      </c>
      <c r="H42" s="502" t="s">
        <v>55</v>
      </c>
      <c r="I42" s="93">
        <v>0</v>
      </c>
      <c r="J42" s="260">
        <v>2</v>
      </c>
      <c r="K42" s="1060">
        <f>VLOOKUP(A42,'Hard Stats 2013-2014'!$A$2:$L$691,5,0)</f>
        <v>13</v>
      </c>
      <c r="L42" s="803" t="s">
        <v>55</v>
      </c>
      <c r="M42" s="87">
        <f t="shared" si="97"/>
        <v>0</v>
      </c>
      <c r="N42" s="242">
        <f t="shared" si="98"/>
        <v>4.8125</v>
      </c>
      <c r="O42" s="617">
        <f t="shared" si="99"/>
        <v>15.640625</v>
      </c>
      <c r="P42" s="810" t="s">
        <v>55</v>
      </c>
      <c r="Q42" s="88">
        <f>(M42/(M$146))*1000</f>
        <v>0</v>
      </c>
      <c r="R42" s="251">
        <f>(N42/(N$146))*1000</f>
        <v>1.8618100161445577</v>
      </c>
      <c r="S42" s="649">
        <f>(O42/(O$146))*1000</f>
        <v>5.5229364247336852</v>
      </c>
      <c r="T42" s="819" t="s">
        <v>55</v>
      </c>
      <c r="U42" s="89">
        <f>(Q42-I$147)</f>
        <v>-7.7519379844961236</v>
      </c>
      <c r="V42" s="258">
        <f>(R42-J$147)</f>
        <v>-5.6008765510196215</v>
      </c>
      <c r="W42" s="1079">
        <f>(S42-K$147)</f>
        <v>-1.7763336482590155</v>
      </c>
      <c r="X42" s="669" t="s">
        <v>55</v>
      </c>
      <c r="Y42" s="93">
        <v>0</v>
      </c>
      <c r="Z42" s="260">
        <v>11</v>
      </c>
      <c r="AA42" s="1089">
        <f>VLOOKUP(A42,'Hard Stats 2013-2014'!$A$2:$L$691,6,0)</f>
        <v>25</v>
      </c>
      <c r="AB42" s="829" t="s">
        <v>55</v>
      </c>
      <c r="AC42" s="90">
        <f t="shared" si="113"/>
        <v>0</v>
      </c>
      <c r="AD42" s="266">
        <f t="shared" si="114"/>
        <v>26.46875</v>
      </c>
      <c r="AE42" s="266">
        <f t="shared" si="115"/>
        <v>30.078125</v>
      </c>
      <c r="AF42" s="838" t="s">
        <v>55</v>
      </c>
      <c r="AG42" s="91">
        <f t="shared" si="117"/>
        <v>0</v>
      </c>
      <c r="AH42" s="218">
        <f t="shared" si="118"/>
        <v>5.7308554610919593</v>
      </c>
      <c r="AI42" s="734">
        <f t="shared" si="119"/>
        <v>6.4276496301599826</v>
      </c>
      <c r="AJ42" s="846" t="s">
        <v>55</v>
      </c>
      <c r="AK42" s="92">
        <f t="shared" si="121"/>
        <v>-7.7519379844961236</v>
      </c>
      <c r="AL42" s="212">
        <f t="shared" si="122"/>
        <v>-1.73183110607222</v>
      </c>
      <c r="AM42" s="1100">
        <f t="shared" si="123"/>
        <v>-0.87162044283271811</v>
      </c>
      <c r="AN42" s="669" t="s">
        <v>55</v>
      </c>
      <c r="AO42" s="93">
        <v>0</v>
      </c>
      <c r="AP42" s="260">
        <v>5</v>
      </c>
      <c r="AQ42" s="1089">
        <f>VLOOKUP(A42,'Hard Stats 2013-2014'!$A$2:$L$691,8,0)</f>
        <v>10</v>
      </c>
      <c r="AR42" s="829" t="s">
        <v>55</v>
      </c>
      <c r="AS42" s="90">
        <f t="shared" si="125"/>
        <v>0</v>
      </c>
      <c r="AT42" s="266">
        <f t="shared" si="126"/>
        <v>12.03125</v>
      </c>
      <c r="AU42" s="266">
        <f t="shared" si="127"/>
        <v>12.03125</v>
      </c>
      <c r="AV42" s="853" t="s">
        <v>55</v>
      </c>
      <c r="AW42" s="91">
        <f t="shared" si="129"/>
        <v>0</v>
      </c>
      <c r="AX42" s="218">
        <f t="shared" si="130"/>
        <v>5.1094826098901907</v>
      </c>
      <c r="AY42" s="218">
        <f t="shared" si="131"/>
        <v>4.9222801067143358</v>
      </c>
      <c r="AZ42" s="846" t="s">
        <v>55</v>
      </c>
      <c r="BA42" s="92">
        <f t="shared" si="133"/>
        <v>-7.7519379844961236</v>
      </c>
      <c r="BB42" s="212">
        <f t="shared" si="134"/>
        <v>-2.3532039572739887</v>
      </c>
      <c r="BC42" s="1100">
        <f t="shared" si="135"/>
        <v>-2.3769899662783649</v>
      </c>
      <c r="BD42" s="669" t="s">
        <v>55</v>
      </c>
      <c r="BE42" s="93">
        <v>15</v>
      </c>
      <c r="BF42" s="260">
        <v>58</v>
      </c>
      <c r="BG42" s="1087">
        <f>VLOOKUP(A42,'Hard Stats 2013-2014'!$A$2:$L$691,9,0)</f>
        <v>101</v>
      </c>
      <c r="BH42" s="829" t="s">
        <v>55</v>
      </c>
      <c r="BI42" s="90">
        <f t="shared" si="137"/>
        <v>115.5</v>
      </c>
      <c r="BJ42" s="266">
        <f t="shared" si="138"/>
        <v>139.5625</v>
      </c>
      <c r="BK42" s="266">
        <f t="shared" si="139"/>
        <v>121.515625</v>
      </c>
      <c r="BL42" s="853" t="s">
        <v>55</v>
      </c>
      <c r="BM42" s="91">
        <f t="shared" si="141"/>
        <v>4.7990597586127359</v>
      </c>
      <c r="BN42" s="218">
        <f t="shared" si="142"/>
        <v>5.5757292996359631</v>
      </c>
      <c r="BO42" s="218">
        <f t="shared" si="143"/>
        <v>4.5602839972477849</v>
      </c>
      <c r="BP42" s="846" t="s">
        <v>55</v>
      </c>
      <c r="BQ42" s="92">
        <f t="shared" si="145"/>
        <v>-2.9528782258833877</v>
      </c>
      <c r="BR42" s="212">
        <f t="shared" si="146"/>
        <v>-1.8869572675282162</v>
      </c>
      <c r="BS42" s="1100">
        <f t="shared" si="147"/>
        <v>-2.7389860757449158</v>
      </c>
      <c r="BT42" s="863" t="s">
        <v>55</v>
      </c>
      <c r="BU42" s="94">
        <f t="shared" si="149"/>
        <v>-26.208692179371759</v>
      </c>
      <c r="BV42" s="204">
        <f t="shared" si="150"/>
        <v>-11.572868881894046</v>
      </c>
      <c r="BW42" s="871">
        <f>(((BS42+BC42)+AM42)+W42)</f>
        <v>-7.7639301331150143</v>
      </c>
      <c r="BX42" s="895">
        <f t="shared" si="151"/>
        <v>-10.751087962374399</v>
      </c>
      <c r="BY42" s="509"/>
      <c r="BZ42" s="1115">
        <f>RANK(CB42,CB$42:CB$49)</f>
        <v>6</v>
      </c>
      <c r="CA42" s="907" t="str">
        <f t="shared" si="93"/>
        <v>Tyson Barrie</v>
      </c>
      <c r="CB42" s="128">
        <f t="shared" si="50"/>
        <v>-7.7639301331150143</v>
      </c>
      <c r="CC42" s="386">
        <v>1</v>
      </c>
      <c r="CD42" s="1042" t="str">
        <f t="shared" ref="CD42:CE48" si="166">VLOOKUP(CC42,BZ$42:CB$49,2,FALSE)</f>
        <v>Erik Karlsson</v>
      </c>
      <c r="CE42" s="145">
        <f t="shared" si="166"/>
        <v>9.2368769873071876</v>
      </c>
      <c r="CF42" s="104"/>
      <c r="CG42" s="95"/>
      <c r="CH42" s="9"/>
      <c r="CI42" s="148"/>
      <c r="CJ42" s="386"/>
      <c r="CK42" s="387"/>
      <c r="CL42" s="388"/>
      <c r="CM42" s="389"/>
      <c r="CN42" s="144">
        <f>RANK(CP42,CP$42:CP$49)</f>
        <v>6</v>
      </c>
      <c r="CO42" s="68" t="str">
        <f t="shared" si="54"/>
        <v>Tyson Barrie</v>
      </c>
      <c r="CP42" s="69">
        <f t="shared" si="43"/>
        <v>-10.751087962374399</v>
      </c>
      <c r="CQ42" s="386">
        <v>1</v>
      </c>
      <c r="CR42" s="390" t="str">
        <f t="shared" ref="CR42:CS46" si="167">VLOOKUP(CQ42,CN$42:CP$49,2,FALSE)</f>
        <v>Erik Karlsson</v>
      </c>
      <c r="CS42" s="388">
        <f t="shared" si="167"/>
        <v>10.027402006161669</v>
      </c>
      <c r="CT42" s="272"/>
      <c r="DE42" s="12"/>
    </row>
    <row r="43" spans="1:109" ht="16.5" customHeight="1" outlineLevel="1">
      <c r="A43" t="str">
        <f t="shared" si="44"/>
        <v>Drew Doughty</v>
      </c>
      <c r="B43" s="394" t="str">
        <f t="shared" si="90"/>
        <v>Doughty</v>
      </c>
      <c r="C43" s="438" t="s">
        <v>133</v>
      </c>
      <c r="D43" s="417">
        <v>76</v>
      </c>
      <c r="E43" s="154">
        <v>77</v>
      </c>
      <c r="F43" s="224">
        <v>48</v>
      </c>
      <c r="G43" s="224">
        <f>VLOOKUP(A43,'Hard Stats 2013-2014'!$A$2:$L$691,4,0)</f>
        <v>78</v>
      </c>
      <c r="H43" s="155">
        <v>11</v>
      </c>
      <c r="I43" s="156">
        <v>10</v>
      </c>
      <c r="J43" s="231">
        <v>6</v>
      </c>
      <c r="K43" s="1058">
        <f>VLOOKUP(A43,'Hard Stats 2013-2014'!$A$2:$L$691,5,0)</f>
        <v>10</v>
      </c>
      <c r="L43" s="497">
        <f t="shared" si="96"/>
        <v>11.144736842105264</v>
      </c>
      <c r="M43" s="158">
        <f t="shared" si="97"/>
        <v>9.9999999999999982</v>
      </c>
      <c r="N43" s="240">
        <f t="shared" si="98"/>
        <v>9.625</v>
      </c>
      <c r="O43" s="612">
        <f t="shared" si="99"/>
        <v>9.8717948717948705</v>
      </c>
      <c r="P43" s="599">
        <f>(L43/(L$146))*1000</f>
        <v>4.766791507410824</v>
      </c>
      <c r="Q43" s="159">
        <f>(M43/(M$146))*1000</f>
        <v>4.0040353622624298</v>
      </c>
      <c r="R43" s="249">
        <f>(N43/(N$146))*1000</f>
        <v>3.7236200322891153</v>
      </c>
      <c r="S43" s="645">
        <f>(O43/(O$146))*1000</f>
        <v>3.4858770333624829</v>
      </c>
      <c r="T43" s="632">
        <f>(P43-H$147)</f>
        <v>-3.4299298040645869</v>
      </c>
      <c r="U43" s="20">
        <f>(Q43-I$147)</f>
        <v>-3.7479026222336937</v>
      </c>
      <c r="V43" s="256">
        <f>(R43-J$147)</f>
        <v>-3.739066534875064</v>
      </c>
      <c r="W43" s="1074">
        <f>(S43-K$147)</f>
        <v>-3.8133930396302178</v>
      </c>
      <c r="X43" s="663">
        <v>29</v>
      </c>
      <c r="Y43" s="156">
        <v>26</v>
      </c>
      <c r="Z43" s="231">
        <v>16</v>
      </c>
      <c r="AA43" s="1091">
        <f>VLOOKUP(A43,'Hard Stats 2013-2014'!$A$2:$L$691,6,0)</f>
        <v>27</v>
      </c>
      <c r="AB43" s="774">
        <f t="shared" si="112"/>
        <v>29.381578947368421</v>
      </c>
      <c r="AC43" s="160">
        <f t="shared" si="113"/>
        <v>26</v>
      </c>
      <c r="AD43" s="264">
        <f t="shared" si="114"/>
        <v>25.666666666666664</v>
      </c>
      <c r="AE43" s="264">
        <f t="shared" si="115"/>
        <v>26.653846153846153</v>
      </c>
      <c r="AF43" s="308">
        <f t="shared" si="116"/>
        <v>7.2280464662105883</v>
      </c>
      <c r="AG43" s="153">
        <f t="shared" si="117"/>
        <v>6.2884507972337476</v>
      </c>
      <c r="AH43" s="216">
        <f t="shared" si="118"/>
        <v>5.5571931743922018</v>
      </c>
      <c r="AI43" s="729">
        <f t="shared" si="119"/>
        <v>5.695886441495615</v>
      </c>
      <c r="AJ43" s="716">
        <f t="shared" si="120"/>
        <v>-0.96867484526482261</v>
      </c>
      <c r="AK43" s="162">
        <f t="shared" si="121"/>
        <v>-1.463487187262376</v>
      </c>
      <c r="AL43" s="210">
        <f t="shared" si="122"/>
        <v>-1.9054933927719775</v>
      </c>
      <c r="AM43" s="1096">
        <f t="shared" si="123"/>
        <v>-1.6033836314970857</v>
      </c>
      <c r="AN43" s="663">
        <v>15</v>
      </c>
      <c r="AO43" s="156">
        <v>13</v>
      </c>
      <c r="AP43" s="231">
        <v>10</v>
      </c>
      <c r="AQ43" s="1091">
        <f>VLOOKUP(A43,'Hard Stats 2013-2014'!$A$2:$L$691,8,0)</f>
        <v>16</v>
      </c>
      <c r="AR43" s="774">
        <f t="shared" si="124"/>
        <v>15.197368421052632</v>
      </c>
      <c r="AS43" s="160">
        <f t="shared" si="125"/>
        <v>13</v>
      </c>
      <c r="AT43" s="264">
        <f t="shared" si="126"/>
        <v>16.041666666666668</v>
      </c>
      <c r="AU43" s="264">
        <f t="shared" si="127"/>
        <v>15.794871794871794</v>
      </c>
      <c r="AV43" s="685">
        <f t="shared" si="128"/>
        <v>7.3762565566335736</v>
      </c>
      <c r="AW43" s="153">
        <f t="shared" si="129"/>
        <v>6.4758699761180978</v>
      </c>
      <c r="AX43" s="216">
        <f t="shared" si="130"/>
        <v>6.8126434798535875</v>
      </c>
      <c r="AY43" s="216">
        <f t="shared" si="131"/>
        <v>6.4620702939429222</v>
      </c>
      <c r="AZ43" s="716">
        <f t="shared" si="132"/>
        <v>-0.82046475484183734</v>
      </c>
      <c r="BA43" s="162">
        <f t="shared" si="133"/>
        <v>-1.2760680083780258</v>
      </c>
      <c r="BB43" s="210">
        <f t="shared" si="134"/>
        <v>-0.65004308731059179</v>
      </c>
      <c r="BC43" s="1096">
        <f t="shared" si="135"/>
        <v>-0.83719977904977849</v>
      </c>
      <c r="BD43" s="663">
        <v>139</v>
      </c>
      <c r="BE43" s="156">
        <v>168</v>
      </c>
      <c r="BF43" s="231">
        <v>114</v>
      </c>
      <c r="BG43" s="1091">
        <f>VLOOKUP(A43,'Hard Stats 2013-2014'!$A$2:$L$691,9,0)</f>
        <v>177</v>
      </c>
      <c r="BH43" s="774">
        <f t="shared" si="136"/>
        <v>140.82894736842104</v>
      </c>
      <c r="BI43" s="160">
        <f t="shared" si="137"/>
        <v>168</v>
      </c>
      <c r="BJ43" s="264">
        <f t="shared" si="138"/>
        <v>182.875</v>
      </c>
      <c r="BK43" s="264">
        <f t="shared" si="139"/>
        <v>174.73076923076923</v>
      </c>
      <c r="BL43" s="685">
        <f t="shared" si="140"/>
        <v>6.0093923138502898</v>
      </c>
      <c r="BM43" s="153">
        <f t="shared" si="141"/>
        <v>6.9804505579821612</v>
      </c>
      <c r="BN43" s="216">
        <f t="shared" si="142"/>
        <v>7.3061280477988486</v>
      </c>
      <c r="BO43" s="216">
        <f t="shared" si="143"/>
        <v>6.5573619092184448</v>
      </c>
      <c r="BP43" s="716">
        <f t="shared" si="144"/>
        <v>-2.1873289976251211</v>
      </c>
      <c r="BQ43" s="162">
        <f t="shared" si="145"/>
        <v>-0.7714874265139624</v>
      </c>
      <c r="BR43" s="210">
        <f t="shared" si="146"/>
        <v>-0.15655851936533072</v>
      </c>
      <c r="BS43" s="1096">
        <f t="shared" si="147"/>
        <v>-0.74190816377425595</v>
      </c>
      <c r="BT43" s="752">
        <f t="shared" si="148"/>
        <v>-7.406398401796368</v>
      </c>
      <c r="BU43" s="163">
        <f t="shared" si="149"/>
        <v>-7.258945244388058</v>
      </c>
      <c r="BV43" s="202">
        <f t="shared" si="150"/>
        <v>-6.4511615343229636</v>
      </c>
      <c r="BW43" s="870">
        <f>(((BS43+BC43)+AM43)+W43)</f>
        <v>-6.995884613951338</v>
      </c>
      <c r="BX43" s="893">
        <f t="shared" si="151"/>
        <v>-6.8587737531064974</v>
      </c>
      <c r="BY43" s="509"/>
      <c r="BZ43" s="452">
        <f t="shared" ref="BZ43:BZ49" si="168">RANK(CB43,CB$42:CB$49)</f>
        <v>5</v>
      </c>
      <c r="CA43" s="132" t="str">
        <f t="shared" si="93"/>
        <v>Drew Doughty</v>
      </c>
      <c r="CB43" s="70">
        <f t="shared" si="50"/>
        <v>-6.995884613951338</v>
      </c>
      <c r="CC43" s="141">
        <v>2</v>
      </c>
      <c r="CD43" s="107" t="str">
        <f t="shared" si="166"/>
        <v>Torey Krug</v>
      </c>
      <c r="CE43" s="99">
        <f t="shared" si="166"/>
        <v>-4.6927292694769278</v>
      </c>
      <c r="CF43" s="42"/>
      <c r="CG43" s="44"/>
      <c r="CH43" s="27"/>
      <c r="CI43" s="61"/>
      <c r="CJ43" s="141"/>
      <c r="CK43" s="135"/>
      <c r="CL43" s="101"/>
      <c r="CM43" s="45"/>
      <c r="CN43" s="120">
        <f t="shared" ref="CN43:CN49" si="169">RANK(CP43,CP$42:CP$49)</f>
        <v>3</v>
      </c>
      <c r="CO43" s="32" t="str">
        <f t="shared" si="54"/>
        <v>Drew Doughty</v>
      </c>
      <c r="CP43" s="34">
        <f t="shared" si="43"/>
        <v>-6.8587737531064974</v>
      </c>
      <c r="CQ43" s="141">
        <v>2</v>
      </c>
      <c r="CR43" s="110" t="str">
        <f t="shared" ref="CR43:CR49" si="170">VLOOKUP(CQ43,CN$42:CP$49,2,FALSE)</f>
        <v>Torey Krug</v>
      </c>
      <c r="CS43" s="101">
        <f t="shared" ref="CS43:CS49" si="171">VLOOKUP(CR43,CO$42:CQ$49,2,FALSE)</f>
        <v>-4.6927292694769278</v>
      </c>
      <c r="CT43" s="13"/>
      <c r="DE43" s="12"/>
    </row>
    <row r="44" spans="1:109" ht="16.5" customHeight="1" outlineLevel="1">
      <c r="A44" t="str">
        <f t="shared" si="44"/>
        <v>Cam Fowler</v>
      </c>
      <c r="B44" s="394" t="str">
        <f t="shared" si="90"/>
        <v>Fowler</v>
      </c>
      <c r="C44" s="434" t="s">
        <v>182</v>
      </c>
      <c r="D44" s="417">
        <v>76</v>
      </c>
      <c r="E44" s="154">
        <v>82</v>
      </c>
      <c r="F44" s="224">
        <v>37</v>
      </c>
      <c r="G44" s="224">
        <f>VLOOKUP(A44,'Hard Stats 2013-2014'!$A$2:$L$691,4,0)</f>
        <v>70</v>
      </c>
      <c r="H44" s="155">
        <v>10</v>
      </c>
      <c r="I44" s="156">
        <v>5</v>
      </c>
      <c r="J44" s="231">
        <v>1</v>
      </c>
      <c r="K44" s="1058">
        <f>VLOOKUP(A44,'Hard Stats 2013-2014'!$A$2:$L$691,5,0)</f>
        <v>6</v>
      </c>
      <c r="L44" s="497">
        <f t="shared" si="96"/>
        <v>10.131578947368421</v>
      </c>
      <c r="M44" s="158">
        <f t="shared" si="97"/>
        <v>4.6951219512195124</v>
      </c>
      <c r="N44" s="240">
        <f t="shared" si="98"/>
        <v>2.0810810810810811</v>
      </c>
      <c r="O44" s="612">
        <f t="shared" si="99"/>
        <v>6.6</v>
      </c>
      <c r="P44" s="599">
        <f>(L44/(L$146))*1000</f>
        <v>4.33344682491893</v>
      </c>
      <c r="Q44" s="159">
        <f>(M44/(M$146))*1000</f>
        <v>1.8799434322817508</v>
      </c>
      <c r="R44" s="249">
        <f>(N44/(N$146))*1000</f>
        <v>0.8051070340084574</v>
      </c>
      <c r="S44" s="645">
        <f>(O44/(O$146))*1000</f>
        <v>2.3305577880194885</v>
      </c>
      <c r="T44" s="632">
        <f>(P44-H$147)</f>
        <v>-3.863274486556481</v>
      </c>
      <c r="U44" s="20">
        <f>(Q44-I$147)</f>
        <v>-5.8719945522143728</v>
      </c>
      <c r="V44" s="256">
        <f>(R44-J$147)</f>
        <v>-6.6575795331557224</v>
      </c>
      <c r="W44" s="1074">
        <f>(S44-K$147)</f>
        <v>-4.9687122849732122</v>
      </c>
      <c r="X44" s="663">
        <v>30</v>
      </c>
      <c r="Y44" s="156">
        <v>24</v>
      </c>
      <c r="Z44" s="231">
        <v>10</v>
      </c>
      <c r="AA44" s="1091">
        <f>VLOOKUP(A44,'Hard Stats 2013-2014'!$A$2:$L$691,6,0)</f>
        <v>30</v>
      </c>
      <c r="AB44" s="774">
        <f t="shared" si="112"/>
        <v>30.394736842105264</v>
      </c>
      <c r="AC44" s="160">
        <f t="shared" si="113"/>
        <v>22.536585365853657</v>
      </c>
      <c r="AD44" s="264">
        <f t="shared" si="114"/>
        <v>20.810810810810811</v>
      </c>
      <c r="AE44" s="264">
        <f t="shared" si="115"/>
        <v>33</v>
      </c>
      <c r="AF44" s="308">
        <f t="shared" si="116"/>
        <v>7.4772894478040577</v>
      </c>
      <c r="AG44" s="153">
        <f t="shared" si="117"/>
        <v>5.4507772388780324</v>
      </c>
      <c r="AH44" s="216">
        <f t="shared" si="118"/>
        <v>4.5058323035612462</v>
      </c>
      <c r="AI44" s="729">
        <f t="shared" si="119"/>
        <v>7.0520498799469529</v>
      </c>
      <c r="AJ44" s="716">
        <f t="shared" si="120"/>
        <v>-0.71943186367135326</v>
      </c>
      <c r="AK44" s="162">
        <f t="shared" si="121"/>
        <v>-2.3011607456180911</v>
      </c>
      <c r="AL44" s="210">
        <f t="shared" si="122"/>
        <v>-2.9568542636029331</v>
      </c>
      <c r="AM44" s="1096">
        <f t="shared" si="123"/>
        <v>-0.24722019304574783</v>
      </c>
      <c r="AN44" s="663">
        <v>23</v>
      </c>
      <c r="AO44" s="156">
        <v>11</v>
      </c>
      <c r="AP44" s="231">
        <v>6</v>
      </c>
      <c r="AQ44" s="1091">
        <f>VLOOKUP(A44,'Hard Stats 2013-2014'!$A$2:$L$691,8,0)</f>
        <v>15</v>
      </c>
      <c r="AR44" s="774">
        <f t="shared" si="124"/>
        <v>23.30263157894737</v>
      </c>
      <c r="AS44" s="160">
        <f t="shared" si="125"/>
        <v>10.329268292682928</v>
      </c>
      <c r="AT44" s="264">
        <f t="shared" si="126"/>
        <v>12.486486486486488</v>
      </c>
      <c r="AU44" s="264">
        <f t="shared" si="127"/>
        <v>16.5</v>
      </c>
      <c r="AV44" s="685">
        <f t="shared" si="128"/>
        <v>11.310260053504814</v>
      </c>
      <c r="AW44" s="153">
        <f t="shared" si="129"/>
        <v>5.1454614162964631</v>
      </c>
      <c r="AX44" s="216">
        <f t="shared" si="130"/>
        <v>5.3028143843184692</v>
      </c>
      <c r="AY44" s="216">
        <f t="shared" si="131"/>
        <v>6.750555574922517</v>
      </c>
      <c r="AZ44" s="716">
        <f t="shared" si="132"/>
        <v>3.1135387420294034</v>
      </c>
      <c r="BA44" s="162">
        <f t="shared" si="133"/>
        <v>-2.6064765681996604</v>
      </c>
      <c r="BB44" s="210">
        <f t="shared" si="134"/>
        <v>-2.1598721828457101</v>
      </c>
      <c r="BC44" s="1096">
        <f t="shared" si="135"/>
        <v>-0.54871449807018369</v>
      </c>
      <c r="BD44" s="663">
        <v>123</v>
      </c>
      <c r="BE44" s="156">
        <v>123</v>
      </c>
      <c r="BF44" s="231">
        <v>50</v>
      </c>
      <c r="BG44" s="1091">
        <f>VLOOKUP(A44,'Hard Stats 2013-2014'!$A$2:$L$691,9,0)</f>
        <v>100</v>
      </c>
      <c r="BH44" s="774">
        <f t="shared" si="136"/>
        <v>124.61842105263158</v>
      </c>
      <c r="BI44" s="160">
        <f t="shared" si="137"/>
        <v>115.5</v>
      </c>
      <c r="BJ44" s="264">
        <f t="shared" si="138"/>
        <v>104.05405405405405</v>
      </c>
      <c r="BK44" s="264">
        <f t="shared" si="139"/>
        <v>110</v>
      </c>
      <c r="BL44" s="685">
        <f t="shared" si="140"/>
        <v>5.3176637021840696</v>
      </c>
      <c r="BM44" s="153">
        <f t="shared" si="141"/>
        <v>4.7990597586127359</v>
      </c>
      <c r="BN44" s="216">
        <f t="shared" si="142"/>
        <v>4.1571141097006254</v>
      </c>
      <c r="BO44" s="216">
        <f t="shared" si="143"/>
        <v>4.1281212987815881</v>
      </c>
      <c r="BP44" s="716">
        <f t="shared" si="144"/>
        <v>-2.8790576092913414</v>
      </c>
      <c r="BQ44" s="162">
        <f t="shared" si="145"/>
        <v>-2.9528782258833877</v>
      </c>
      <c r="BR44" s="210">
        <f t="shared" si="146"/>
        <v>-3.3055724574635539</v>
      </c>
      <c r="BS44" s="1096">
        <f t="shared" si="147"/>
        <v>-3.1711487742111126</v>
      </c>
      <c r="BT44" s="752">
        <f t="shared" si="148"/>
        <v>-4.3482252174897722</v>
      </c>
      <c r="BU44" s="163">
        <f t="shared" si="149"/>
        <v>-13.732510091915511</v>
      </c>
      <c r="BV44" s="202">
        <f t="shared" si="150"/>
        <v>-15.079878437067919</v>
      </c>
      <c r="BW44" s="870">
        <f>(((BS44+BC44)+AM44)+W44)</f>
        <v>-8.9357957503002563</v>
      </c>
      <c r="BX44" s="893">
        <f t="shared" si="151"/>
        <v>-11.258691990492082</v>
      </c>
      <c r="BY44" s="509"/>
      <c r="BZ44" s="452">
        <f t="shared" si="168"/>
        <v>7</v>
      </c>
      <c r="CA44" s="132" t="str">
        <f t="shared" si="93"/>
        <v>Cam Fowler</v>
      </c>
      <c r="CB44" s="70">
        <f t="shared" si="50"/>
        <v>-8.9357957503002563</v>
      </c>
      <c r="CC44" s="141">
        <v>3</v>
      </c>
      <c r="CD44" s="107" t="str">
        <f t="shared" si="166"/>
        <v>Ryan McDonagh</v>
      </c>
      <c r="CE44" s="99">
        <f t="shared" si="166"/>
        <v>-6.0950749103612996</v>
      </c>
      <c r="CF44" s="42"/>
      <c r="CG44" s="44"/>
      <c r="CH44" s="27"/>
      <c r="CI44" s="61"/>
      <c r="CJ44" s="141"/>
      <c r="CK44" s="135"/>
      <c r="CL44" s="101"/>
      <c r="CM44" s="45"/>
      <c r="CN44" s="120">
        <f t="shared" si="169"/>
        <v>7</v>
      </c>
      <c r="CO44" s="32" t="str">
        <f t="shared" si="54"/>
        <v>Cam Fowler</v>
      </c>
      <c r="CP44" s="34">
        <f t="shared" si="43"/>
        <v>-11.258691990492082</v>
      </c>
      <c r="CQ44" s="141">
        <v>3</v>
      </c>
      <c r="CR44" s="110" t="str">
        <f t="shared" si="170"/>
        <v>Drew Doughty</v>
      </c>
      <c r="CS44" s="101">
        <f t="shared" si="171"/>
        <v>-6.8587737531064974</v>
      </c>
      <c r="CT44" s="13"/>
      <c r="DE44" s="12"/>
    </row>
    <row r="45" spans="1:109" ht="16.5" customHeight="1" outlineLevel="1">
      <c r="A45" t="str">
        <f t="shared" si="44"/>
        <v>Erik Karlsson</v>
      </c>
      <c r="B45" s="394" t="str">
        <f t="shared" si="90"/>
        <v>Karlsson</v>
      </c>
      <c r="C45" s="441" t="s">
        <v>60</v>
      </c>
      <c r="D45" s="422">
        <v>75</v>
      </c>
      <c r="E45" s="338">
        <v>81</v>
      </c>
      <c r="F45" s="339">
        <v>17</v>
      </c>
      <c r="G45" s="339">
        <f>VLOOKUP(A45,'Hard Stats 2013-2014'!$A$2:$L$691,4,0)</f>
        <v>82</v>
      </c>
      <c r="H45" s="340">
        <v>13</v>
      </c>
      <c r="I45" s="341">
        <v>19</v>
      </c>
      <c r="J45" s="342">
        <v>6</v>
      </c>
      <c r="K45" s="1062">
        <f>VLOOKUP(A45,'Hard Stats 2013-2014'!$A$2:$L$691,5,0)</f>
        <v>20</v>
      </c>
      <c r="L45" s="804">
        <f t="shared" si="96"/>
        <v>13.346666666666668</v>
      </c>
      <c r="M45" s="344">
        <f t="shared" si="97"/>
        <v>18.061728395061728</v>
      </c>
      <c r="N45" s="345">
        <f t="shared" si="98"/>
        <v>27.176470588235297</v>
      </c>
      <c r="O45" s="618">
        <f t="shared" si="99"/>
        <v>18.780487804878049</v>
      </c>
      <c r="P45" s="604">
        <f>(L45/(L$146))*1000</f>
        <v>5.7085939506932055</v>
      </c>
      <c r="Q45" s="346">
        <f>(M45/(M$146))*1000</f>
        <v>7.2319799197406605</v>
      </c>
      <c r="R45" s="347">
        <f>(N45/(N$146))*1000</f>
        <v>10.513750679404563</v>
      </c>
      <c r="S45" s="650">
        <f>(O45/(O$146))*1000</f>
        <v>6.631668502494481</v>
      </c>
      <c r="T45" s="637">
        <f>(P45-H$147)</f>
        <v>-2.4881273607822054</v>
      </c>
      <c r="U45" s="348">
        <f>(Q45-I$147)</f>
        <v>-0.51995806475546313</v>
      </c>
      <c r="V45" s="349">
        <f>(R45-J$147)</f>
        <v>3.0510641122403834</v>
      </c>
      <c r="W45" s="1080">
        <f>(S45-K$147)</f>
        <v>-0.66760157049821967</v>
      </c>
      <c r="X45" s="670">
        <v>32</v>
      </c>
      <c r="Y45" s="341">
        <v>59</v>
      </c>
      <c r="Z45" s="342">
        <v>8</v>
      </c>
      <c r="AA45" s="1091">
        <f>VLOOKUP(A45,'Hard Stats 2013-2014'!$A$2:$L$691,6,0)</f>
        <v>54</v>
      </c>
      <c r="AB45" s="778">
        <f t="shared" si="112"/>
        <v>32.853333333333339</v>
      </c>
      <c r="AC45" s="350">
        <f t="shared" si="113"/>
        <v>56.086419753086417</v>
      </c>
      <c r="AD45" s="351">
        <f t="shared" si="114"/>
        <v>36.235294117647058</v>
      </c>
      <c r="AE45" s="351">
        <f t="shared" si="115"/>
        <v>50.707317073170735</v>
      </c>
      <c r="AF45" s="407">
        <f t="shared" si="116"/>
        <v>8.0821190831375418</v>
      </c>
      <c r="AG45" s="352">
        <f t="shared" si="117"/>
        <v>13.565257346549341</v>
      </c>
      <c r="AH45" s="353">
        <f t="shared" si="118"/>
        <v>7.8454491873772279</v>
      </c>
      <c r="AI45" s="735">
        <f t="shared" si="119"/>
        <v>10.836076644796538</v>
      </c>
      <c r="AJ45" s="721">
        <f t="shared" si="120"/>
        <v>-0.11460222833786915</v>
      </c>
      <c r="AK45" s="354">
        <f t="shared" si="121"/>
        <v>5.8133193620532175</v>
      </c>
      <c r="AL45" s="355">
        <f t="shared" si="122"/>
        <v>0.38276262021304852</v>
      </c>
      <c r="AM45" s="1101">
        <f t="shared" si="123"/>
        <v>3.5368065718038375</v>
      </c>
      <c r="AN45" s="670">
        <v>21</v>
      </c>
      <c r="AO45" s="341">
        <v>28</v>
      </c>
      <c r="AP45" s="342">
        <v>4</v>
      </c>
      <c r="AQ45" s="1107">
        <f>VLOOKUP(A45,'Hard Stats 2013-2014'!$A$2:$L$691,8,0)</f>
        <v>31</v>
      </c>
      <c r="AR45" s="778">
        <f t="shared" si="124"/>
        <v>21.560000000000002</v>
      </c>
      <c r="AS45" s="350">
        <f t="shared" si="125"/>
        <v>26.617283950617281</v>
      </c>
      <c r="AT45" s="351">
        <f t="shared" si="126"/>
        <v>18.117647058823529</v>
      </c>
      <c r="AU45" s="351">
        <f t="shared" si="127"/>
        <v>29.109756097560975</v>
      </c>
      <c r="AV45" s="690">
        <f t="shared" si="128"/>
        <v>10.464449301677497</v>
      </c>
      <c r="AW45" s="352">
        <f t="shared" si="129"/>
        <v>13.259236152431734</v>
      </c>
      <c r="AX45" s="353">
        <f t="shared" si="130"/>
        <v>7.6942796948934635</v>
      </c>
      <c r="AY45" s="353">
        <f t="shared" si="131"/>
        <v>11.909516746001515</v>
      </c>
      <c r="AZ45" s="721">
        <f t="shared" si="132"/>
        <v>2.2677279902020864</v>
      </c>
      <c r="BA45" s="354">
        <f t="shared" si="133"/>
        <v>5.5072981679356108</v>
      </c>
      <c r="BB45" s="355">
        <f t="shared" si="134"/>
        <v>0.2315931277292842</v>
      </c>
      <c r="BC45" s="1101">
        <f t="shared" si="135"/>
        <v>4.6102466730088141</v>
      </c>
      <c r="BD45" s="670">
        <v>182</v>
      </c>
      <c r="BE45" s="341">
        <v>261</v>
      </c>
      <c r="BF45" s="342">
        <v>79</v>
      </c>
      <c r="BG45" s="1091">
        <f>VLOOKUP(A45,'Hard Stats 2013-2014'!$A$2:$L$691,9,0)</f>
        <v>257</v>
      </c>
      <c r="BH45" s="778">
        <f t="shared" si="136"/>
        <v>186.85333333333335</v>
      </c>
      <c r="BI45" s="350">
        <f t="shared" si="137"/>
        <v>248.11111111111111</v>
      </c>
      <c r="BJ45" s="351">
        <f t="shared" si="138"/>
        <v>357.82352941176475</v>
      </c>
      <c r="BK45" s="351">
        <f t="shared" si="139"/>
        <v>241.32926829268294</v>
      </c>
      <c r="BL45" s="690">
        <f t="shared" si="140"/>
        <v>7.9733251304726362</v>
      </c>
      <c r="BM45" s="352">
        <f t="shared" si="141"/>
        <v>10.309091333316248</v>
      </c>
      <c r="BN45" s="353">
        <f t="shared" si="142"/>
        <v>14.295581814888152</v>
      </c>
      <c r="BO45" s="353">
        <f t="shared" si="143"/>
        <v>9.0566953859854582</v>
      </c>
      <c r="BP45" s="721">
        <f t="shared" si="144"/>
        <v>-0.2233961810027747</v>
      </c>
      <c r="BQ45" s="354">
        <f t="shared" si="145"/>
        <v>2.5571533488201244</v>
      </c>
      <c r="BR45" s="355">
        <f t="shared" si="146"/>
        <v>6.8328952477239726</v>
      </c>
      <c r="BS45" s="1101">
        <f t="shared" si="147"/>
        <v>1.7574253129927575</v>
      </c>
      <c r="BT45" s="758">
        <f t="shared" si="148"/>
        <v>-0.55839777992076289</v>
      </c>
      <c r="BU45" s="356">
        <f t="shared" si="149"/>
        <v>13.357812814053489</v>
      </c>
      <c r="BV45" s="357">
        <f t="shared" si="150"/>
        <v>10.498315107906688</v>
      </c>
      <c r="BW45" s="870">
        <f>(((BS45+BC45)+AM45)+W45)</f>
        <v>9.2368769873071876</v>
      </c>
      <c r="BX45" s="893">
        <f t="shared" si="151"/>
        <v>10.027402006161669</v>
      </c>
      <c r="BY45" s="509"/>
      <c r="BZ45" s="452">
        <f t="shared" si="168"/>
        <v>1</v>
      </c>
      <c r="CA45" s="132" t="str">
        <f t="shared" si="93"/>
        <v>Erik Karlsson</v>
      </c>
      <c r="CB45" s="70">
        <f t="shared" si="50"/>
        <v>9.2368769873071876</v>
      </c>
      <c r="CC45" s="141">
        <v>4</v>
      </c>
      <c r="CD45" s="107" t="str">
        <f t="shared" si="166"/>
        <v>Matt Niskanen</v>
      </c>
      <c r="CE45" s="99">
        <f t="shared" si="166"/>
        <v>-6.9138896247581378</v>
      </c>
      <c r="CF45" s="42"/>
      <c r="CG45" s="44"/>
      <c r="CH45" s="27"/>
      <c r="CI45" s="61"/>
      <c r="CJ45" s="141"/>
      <c r="CK45" s="135"/>
      <c r="CL45" s="101"/>
      <c r="CM45" s="45"/>
      <c r="CN45" s="120">
        <f t="shared" si="169"/>
        <v>1</v>
      </c>
      <c r="CO45" s="32" t="str">
        <f t="shared" si="54"/>
        <v>Erik Karlsson</v>
      </c>
      <c r="CP45" s="34">
        <f t="shared" si="43"/>
        <v>10.027402006161669</v>
      </c>
      <c r="CQ45" s="141">
        <v>4</v>
      </c>
      <c r="CR45" s="110" t="str">
        <f t="shared" si="170"/>
        <v>Ryan McDonagh</v>
      </c>
      <c r="CS45" s="101">
        <f t="shared" si="171"/>
        <v>-10.113325136058931</v>
      </c>
      <c r="CT45" s="13"/>
      <c r="DE45" s="12"/>
    </row>
    <row r="46" spans="1:109" ht="16.5" customHeight="1" outlineLevel="1">
      <c r="A46" t="str">
        <f t="shared" si="44"/>
        <v>Torey Krug</v>
      </c>
      <c r="B46" s="394" t="str">
        <f t="shared" si="90"/>
        <v>Krug</v>
      </c>
      <c r="C46" s="434" t="s">
        <v>183</v>
      </c>
      <c r="D46" s="419" t="s">
        <v>55</v>
      </c>
      <c r="E46" s="504" t="s">
        <v>55</v>
      </c>
      <c r="F46" s="503" t="s">
        <v>55</v>
      </c>
      <c r="G46" s="224">
        <f>VLOOKUP(A46,'Hard Stats 2013-2014'!$A$2:$L$691,4,0)</f>
        <v>79</v>
      </c>
      <c r="H46" s="155" t="s">
        <v>55</v>
      </c>
      <c r="I46" s="156" t="s">
        <v>55</v>
      </c>
      <c r="J46" s="231" t="s">
        <v>55</v>
      </c>
      <c r="K46" s="1058">
        <f>VLOOKUP(A46,'Hard Stats 2013-2014'!$A$2:$L$691,5,0)</f>
        <v>14</v>
      </c>
      <c r="L46" s="591" t="s">
        <v>55</v>
      </c>
      <c r="M46" s="592" t="s">
        <v>55</v>
      </c>
      <c r="N46" s="593" t="s">
        <v>55</v>
      </c>
      <c r="O46" s="612">
        <f t="shared" si="99"/>
        <v>13.645569620253164</v>
      </c>
      <c r="P46" s="810" t="s">
        <v>55</v>
      </c>
      <c r="Q46" s="768" t="s">
        <v>55</v>
      </c>
      <c r="R46" s="768" t="s">
        <v>55</v>
      </c>
      <c r="S46" s="645">
        <f>(O46/(O$146))*1000</f>
        <v>4.8184528106732047</v>
      </c>
      <c r="T46" s="817" t="s">
        <v>55</v>
      </c>
      <c r="U46" s="769" t="s">
        <v>55</v>
      </c>
      <c r="V46" s="772" t="s">
        <v>55</v>
      </c>
      <c r="W46" s="1074">
        <f>(S46-K$147)</f>
        <v>-2.480817262319496</v>
      </c>
      <c r="X46" s="663" t="s">
        <v>55</v>
      </c>
      <c r="Y46" s="156" t="s">
        <v>55</v>
      </c>
      <c r="Z46" s="231" t="s">
        <v>55</v>
      </c>
      <c r="AA46" s="1091">
        <f>VLOOKUP(A46,'Hard Stats 2013-2014'!$A$2:$L$691,6,0)</f>
        <v>26</v>
      </c>
      <c r="AB46" s="827" t="s">
        <v>55</v>
      </c>
      <c r="AC46" s="828" t="s">
        <v>55</v>
      </c>
      <c r="AD46" s="830" t="s">
        <v>55</v>
      </c>
      <c r="AE46" s="264">
        <f t="shared" si="115"/>
        <v>25.341772151898731</v>
      </c>
      <c r="AF46" s="835" t="s">
        <v>55</v>
      </c>
      <c r="AG46" s="837" t="s">
        <v>55</v>
      </c>
      <c r="AH46" s="839" t="s">
        <v>55</v>
      </c>
      <c r="AI46" s="729">
        <f t="shared" si="119"/>
        <v>5.4154982200436503</v>
      </c>
      <c r="AJ46" s="843" t="s">
        <v>55</v>
      </c>
      <c r="AK46" s="845" t="s">
        <v>55</v>
      </c>
      <c r="AL46" s="847" t="s">
        <v>55</v>
      </c>
      <c r="AM46" s="1096">
        <f t="shared" si="123"/>
        <v>-1.8837718529490504</v>
      </c>
      <c r="AN46" s="663" t="s">
        <v>55</v>
      </c>
      <c r="AO46" s="156" t="s">
        <v>55</v>
      </c>
      <c r="AP46" s="231" t="s">
        <v>55</v>
      </c>
      <c r="AQ46" s="1091">
        <f>VLOOKUP(A46,'Hard Stats 2013-2014'!$A$2:$L$691,8,0)</f>
        <v>19</v>
      </c>
      <c r="AR46" s="827" t="s">
        <v>55</v>
      </c>
      <c r="AS46" s="828" t="s">
        <v>55</v>
      </c>
      <c r="AT46" s="830" t="s">
        <v>55</v>
      </c>
      <c r="AU46" s="264">
        <f t="shared" si="127"/>
        <v>18.518987341772153</v>
      </c>
      <c r="AV46" s="851" t="s">
        <v>55</v>
      </c>
      <c r="AW46" s="837" t="s">
        <v>55</v>
      </c>
      <c r="AX46" s="839" t="s">
        <v>55</v>
      </c>
      <c r="AY46" s="216">
        <f t="shared" si="131"/>
        <v>7.5765729237526989</v>
      </c>
      <c r="AZ46" s="843" t="s">
        <v>55</v>
      </c>
      <c r="BA46" s="845" t="s">
        <v>55</v>
      </c>
      <c r="BB46" s="847" t="s">
        <v>55</v>
      </c>
      <c r="BC46" s="1096">
        <f t="shared" si="135"/>
        <v>0.27730285075999817</v>
      </c>
      <c r="BD46" s="663" t="s">
        <v>55</v>
      </c>
      <c r="BE46" s="156" t="s">
        <v>55</v>
      </c>
      <c r="BF46" s="231" t="s">
        <v>55</v>
      </c>
      <c r="BG46" s="1091">
        <f>VLOOKUP(A46,'Hard Stats 2013-2014'!$A$2:$L$691,9,0)</f>
        <v>183</v>
      </c>
      <c r="BH46" s="827" t="s">
        <v>55</v>
      </c>
      <c r="BI46" s="828" t="s">
        <v>55</v>
      </c>
      <c r="BJ46" s="830" t="s">
        <v>55</v>
      </c>
      <c r="BK46" s="264">
        <f t="shared" si="139"/>
        <v>178.36708860759492</v>
      </c>
      <c r="BL46" s="851" t="s">
        <v>55</v>
      </c>
      <c r="BM46" s="837" t="s">
        <v>55</v>
      </c>
      <c r="BN46" s="839" t="s">
        <v>55</v>
      </c>
      <c r="BO46" s="216">
        <f t="shared" si="143"/>
        <v>6.693827068024321</v>
      </c>
      <c r="BP46" s="843" t="s">
        <v>55</v>
      </c>
      <c r="BQ46" s="845" t="s">
        <v>55</v>
      </c>
      <c r="BR46" s="847" t="s">
        <v>55</v>
      </c>
      <c r="BS46" s="1096">
        <f t="shared" si="147"/>
        <v>-0.60544300496837966</v>
      </c>
      <c r="BT46" s="861" t="s">
        <v>55</v>
      </c>
      <c r="BU46" s="860" t="s">
        <v>55</v>
      </c>
      <c r="BV46" s="864" t="s">
        <v>55</v>
      </c>
      <c r="BW46" s="870">
        <f>(((BS46+BC46)+AM46)+W46)</f>
        <v>-4.6927292694769278</v>
      </c>
      <c r="BX46" s="451">
        <f>((BW46))</f>
        <v>-4.6927292694769278</v>
      </c>
      <c r="BY46" s="509"/>
      <c r="BZ46" s="926">
        <f t="shared" si="168"/>
        <v>2</v>
      </c>
      <c r="CA46" s="132" t="str">
        <f t="shared" si="93"/>
        <v>Torey Krug</v>
      </c>
      <c r="CB46" s="70">
        <f t="shared" si="50"/>
        <v>-4.6927292694769278</v>
      </c>
      <c r="CC46" s="141">
        <v>5</v>
      </c>
      <c r="CD46" s="107" t="str">
        <f t="shared" si="166"/>
        <v>Drew Doughty</v>
      </c>
      <c r="CE46" s="99">
        <f t="shared" si="166"/>
        <v>-6.995884613951338</v>
      </c>
      <c r="CF46" s="42"/>
      <c r="CG46" s="44"/>
      <c r="CH46" s="27" t="e">
        <f>#REF!</f>
        <v>#REF!</v>
      </c>
      <c r="CI46" s="61"/>
      <c r="CJ46" s="141"/>
      <c r="CK46" s="135"/>
      <c r="CL46" s="101"/>
      <c r="CM46" s="45"/>
      <c r="CN46" s="120">
        <f t="shared" si="169"/>
        <v>2</v>
      </c>
      <c r="CO46" s="32" t="str">
        <f t="shared" si="54"/>
        <v>Torey Krug</v>
      </c>
      <c r="CP46" s="34">
        <f t="shared" si="43"/>
        <v>-4.6927292694769278</v>
      </c>
      <c r="CQ46" s="141">
        <v>5</v>
      </c>
      <c r="CR46" s="110" t="str">
        <f t="shared" si="170"/>
        <v>Matt Niskanen</v>
      </c>
      <c r="CS46" s="101">
        <f t="shared" si="171"/>
        <v>-10.524887374497721</v>
      </c>
      <c r="CT46" s="13"/>
      <c r="DE46" s="12"/>
    </row>
    <row r="47" spans="1:109" ht="16.5" customHeight="1" outlineLevel="1">
      <c r="A47" t="str">
        <f t="shared" si="44"/>
        <v>Olli Maatta</v>
      </c>
      <c r="B47" s="320" t="str">
        <f>RIGHT(C47,LEN(C47)-FIND(" ",C47))</f>
        <v>Maatta</v>
      </c>
      <c r="C47" s="429" t="s">
        <v>178</v>
      </c>
      <c r="D47" s="415" t="s">
        <v>55</v>
      </c>
      <c r="E47" s="154" t="s">
        <v>55</v>
      </c>
      <c r="F47" s="224" t="s">
        <v>55</v>
      </c>
      <c r="G47" s="224">
        <f>VLOOKUP(A47,'Hard Stats 2013-2014'!$A$2:$L$691,4,0)</f>
        <v>78</v>
      </c>
      <c r="H47" s="275" t="s">
        <v>55</v>
      </c>
      <c r="I47" s="156" t="s">
        <v>55</v>
      </c>
      <c r="J47" s="505" t="s">
        <v>55</v>
      </c>
      <c r="K47" s="1058">
        <f>VLOOKUP(A47,'Hard Stats 2013-2014'!$A$2:$L$691,5,0)</f>
        <v>9</v>
      </c>
      <c r="L47" s="591" t="s">
        <v>55</v>
      </c>
      <c r="M47" s="592" t="s">
        <v>55</v>
      </c>
      <c r="N47" s="593" t="s">
        <v>55</v>
      </c>
      <c r="O47" s="612">
        <f t="shared" si="99"/>
        <v>8.884615384615385</v>
      </c>
      <c r="P47" s="810" t="s">
        <v>55</v>
      </c>
      <c r="Q47" s="768" t="s">
        <v>55</v>
      </c>
      <c r="R47" s="768" t="s">
        <v>55</v>
      </c>
      <c r="S47" s="645">
        <f>(O47/(O$146))*1000</f>
        <v>3.1372893300262352</v>
      </c>
      <c r="T47" s="817" t="s">
        <v>55</v>
      </c>
      <c r="U47" s="769" t="s">
        <v>55</v>
      </c>
      <c r="V47" s="772" t="s">
        <v>55</v>
      </c>
      <c r="W47" s="1074">
        <f>(S47-K$147)</f>
        <v>-4.161980742966465</v>
      </c>
      <c r="X47" s="663" t="s">
        <v>55</v>
      </c>
      <c r="Y47" s="156" t="s">
        <v>55</v>
      </c>
      <c r="Z47" s="231" t="s">
        <v>55</v>
      </c>
      <c r="AA47" s="1091">
        <f>VLOOKUP(A47,'Hard Stats 2013-2014'!$A$2:$L$691,6,0)</f>
        <v>20</v>
      </c>
      <c r="AB47" s="827" t="s">
        <v>55</v>
      </c>
      <c r="AC47" s="828" t="s">
        <v>55</v>
      </c>
      <c r="AD47" s="830" t="s">
        <v>55</v>
      </c>
      <c r="AE47" s="264">
        <f t="shared" si="115"/>
        <v>19.743589743589741</v>
      </c>
      <c r="AF47" s="835" t="s">
        <v>55</v>
      </c>
      <c r="AG47" s="837" t="s">
        <v>55</v>
      </c>
      <c r="AH47" s="839" t="s">
        <v>55</v>
      </c>
      <c r="AI47" s="729">
        <f t="shared" si="119"/>
        <v>4.2191751418486039</v>
      </c>
      <c r="AJ47" s="843" t="s">
        <v>55</v>
      </c>
      <c r="AK47" s="845" t="s">
        <v>55</v>
      </c>
      <c r="AL47" s="847" t="s">
        <v>55</v>
      </c>
      <c r="AM47" s="1096">
        <f t="shared" si="123"/>
        <v>-3.0800949311440968</v>
      </c>
      <c r="AN47" s="663" t="s">
        <v>55</v>
      </c>
      <c r="AO47" s="156" t="s">
        <v>55</v>
      </c>
      <c r="AP47" s="231" t="s">
        <v>55</v>
      </c>
      <c r="AQ47" s="1091">
        <f>VLOOKUP(A47,'Hard Stats 2013-2014'!$A$2:$L$691,8,0)</f>
        <v>6</v>
      </c>
      <c r="AR47" s="827" t="s">
        <v>55</v>
      </c>
      <c r="AS47" s="828" t="s">
        <v>55</v>
      </c>
      <c r="AT47" s="830" t="s">
        <v>55</v>
      </c>
      <c r="AU47" s="264">
        <f t="shared" si="127"/>
        <v>5.9230769230769234</v>
      </c>
      <c r="AV47" s="851" t="s">
        <v>55</v>
      </c>
      <c r="AW47" s="837" t="s">
        <v>55</v>
      </c>
      <c r="AX47" s="839" t="s">
        <v>55</v>
      </c>
      <c r="AY47" s="216">
        <f t="shared" si="131"/>
        <v>2.4232763602285958</v>
      </c>
      <c r="AZ47" s="843" t="s">
        <v>55</v>
      </c>
      <c r="BA47" s="845" t="s">
        <v>55</v>
      </c>
      <c r="BB47" s="847" t="s">
        <v>55</v>
      </c>
      <c r="BC47" s="1096">
        <f t="shared" si="135"/>
        <v>-4.8759937127641049</v>
      </c>
      <c r="BD47" s="663" t="s">
        <v>55</v>
      </c>
      <c r="BE47" s="156" t="s">
        <v>55</v>
      </c>
      <c r="BF47" s="231" t="s">
        <v>55</v>
      </c>
      <c r="BG47" s="1091">
        <f>VLOOKUP(A47,'Hard Stats 2013-2014'!$A$2:$L$691,9,0)</f>
        <v>119</v>
      </c>
      <c r="BH47" s="827" t="s">
        <v>55</v>
      </c>
      <c r="BI47" s="828" t="s">
        <v>55</v>
      </c>
      <c r="BJ47" s="830" t="s">
        <v>55</v>
      </c>
      <c r="BK47" s="264">
        <f t="shared" si="139"/>
        <v>117.47435897435896</v>
      </c>
      <c r="BL47" s="851" t="s">
        <v>55</v>
      </c>
      <c r="BM47" s="837" t="s">
        <v>55</v>
      </c>
      <c r="BN47" s="839" t="s">
        <v>55</v>
      </c>
      <c r="BO47" s="216">
        <f t="shared" si="143"/>
        <v>4.4086218485705926</v>
      </c>
      <c r="BP47" s="843" t="s">
        <v>55</v>
      </c>
      <c r="BQ47" s="845" t="s">
        <v>55</v>
      </c>
      <c r="BR47" s="845" t="s">
        <v>55</v>
      </c>
      <c r="BS47" s="1096">
        <f t="shared" si="147"/>
        <v>-2.8906482244221081</v>
      </c>
      <c r="BT47" s="861" t="s">
        <v>55</v>
      </c>
      <c r="BU47" s="860" t="s">
        <v>55</v>
      </c>
      <c r="BV47" s="864" t="s">
        <v>55</v>
      </c>
      <c r="BW47" s="870">
        <f>(((BS47+BC47)+AM47)+W47)</f>
        <v>-15.008717611296776</v>
      </c>
      <c r="BX47" s="451">
        <f>BW47</f>
        <v>-15.008717611296776</v>
      </c>
      <c r="BY47" s="509"/>
      <c r="BZ47" s="926">
        <f t="shared" si="168"/>
        <v>8</v>
      </c>
      <c r="CA47" s="132" t="str">
        <f t="shared" si="93"/>
        <v>Olli Maatta</v>
      </c>
      <c r="CB47" s="70">
        <f t="shared" si="50"/>
        <v>-15.008717611296776</v>
      </c>
      <c r="CC47" s="142">
        <v>6</v>
      </c>
      <c r="CD47" s="32" t="str">
        <f t="shared" si="166"/>
        <v>Tyson Barrie</v>
      </c>
      <c r="CE47" s="34">
        <f t="shared" si="166"/>
        <v>-7.7639301331150143</v>
      </c>
      <c r="CF47" s="42"/>
      <c r="CG47" s="44" t="e">
        <f>RANK(CI47,CI$137:CI$156)</f>
        <v>#REF!</v>
      </c>
      <c r="CH47" s="27" t="e">
        <f>#REF!</f>
        <v>#REF!</v>
      </c>
      <c r="CI47" s="61" t="e">
        <f>#REF!</f>
        <v>#REF!</v>
      </c>
      <c r="CJ47" s="142">
        <f>CJ221+1</f>
        <v>2</v>
      </c>
      <c r="CK47" s="108" t="e">
        <f>VLOOKUP(CJ47,CG$137:CI$156,2,FALSE)</f>
        <v>#N/A</v>
      </c>
      <c r="CL47" s="34" t="e">
        <f>VLOOKUP(CK47,CH$137:CJ$156,2,FALSE)</f>
        <v>#N/A</v>
      </c>
      <c r="CM47" s="45"/>
      <c r="CN47" s="120">
        <f t="shared" si="169"/>
        <v>8</v>
      </c>
      <c r="CO47" s="32" t="str">
        <f t="shared" si="54"/>
        <v>Olli Maatta</v>
      </c>
      <c r="CP47" s="34">
        <f t="shared" si="43"/>
        <v>-15.008717611296776</v>
      </c>
      <c r="CQ47" s="142">
        <v>6</v>
      </c>
      <c r="CR47" s="110" t="str">
        <f t="shared" si="170"/>
        <v>Tyson Barrie</v>
      </c>
      <c r="CS47" s="101">
        <f t="shared" si="171"/>
        <v>-10.751087962374399</v>
      </c>
      <c r="CT47" s="13"/>
      <c r="DE47" s="12"/>
    </row>
    <row r="48" spans="1:109" ht="16.5" customHeight="1" outlineLevel="1">
      <c r="A48" t="str">
        <f t="shared" si="44"/>
        <v>Ryan McDonagh</v>
      </c>
      <c r="B48" s="395" t="str">
        <f t="shared" si="90"/>
        <v>McDonagh</v>
      </c>
      <c r="C48" s="429" t="s">
        <v>184</v>
      </c>
      <c r="D48" s="417">
        <v>40</v>
      </c>
      <c r="E48" s="154">
        <v>82</v>
      </c>
      <c r="F48" s="224">
        <v>47</v>
      </c>
      <c r="G48" s="224">
        <f>VLOOKUP(A48,'Hard Stats 2013-2014'!$A$2:$L$691,4,0)</f>
        <v>77</v>
      </c>
      <c r="H48" s="155">
        <v>1</v>
      </c>
      <c r="I48" s="156">
        <v>7</v>
      </c>
      <c r="J48" s="231">
        <v>4</v>
      </c>
      <c r="K48" s="1058">
        <f>VLOOKUP(A48,'Hard Stats 2013-2014'!$A$2:$L$691,5,0)</f>
        <v>14</v>
      </c>
      <c r="L48" s="497">
        <f t="shared" si="96"/>
        <v>1.925</v>
      </c>
      <c r="M48" s="158">
        <f t="shared" si="97"/>
        <v>6.5731707317073171</v>
      </c>
      <c r="N48" s="240">
        <f t="shared" si="98"/>
        <v>6.5531914893617023</v>
      </c>
      <c r="O48" s="612">
        <f t="shared" si="99"/>
        <v>14</v>
      </c>
      <c r="P48" s="599">
        <f>(L48/(L$146))*1000</f>
        <v>0.82335489673459683</v>
      </c>
      <c r="Q48" s="159">
        <f>(M48/(M$146))*1000</f>
        <v>2.6319208051944507</v>
      </c>
      <c r="R48" s="249">
        <f>(N48/(N$146))*1000</f>
        <v>2.5352306602819508</v>
      </c>
      <c r="S48" s="645">
        <f>(O48/(O$146))*1000</f>
        <v>4.9436074291322498</v>
      </c>
      <c r="T48" s="632">
        <f>(P48-H$147)</f>
        <v>-7.373366414740814</v>
      </c>
      <c r="U48" s="20">
        <f>(Q48-I$147)</f>
        <v>-5.1200171793016729</v>
      </c>
      <c r="V48" s="256">
        <f>(R48-J$147)</f>
        <v>-4.9274559068822281</v>
      </c>
      <c r="W48" s="1074">
        <f>(S48-K$147)</f>
        <v>-2.3556626438604509</v>
      </c>
      <c r="X48" s="663">
        <v>8</v>
      </c>
      <c r="Y48" s="156">
        <v>25</v>
      </c>
      <c r="Z48" s="231">
        <v>15</v>
      </c>
      <c r="AA48" s="1091">
        <f>VLOOKUP(A48,'Hard Stats 2013-2014'!$A$2:$L$691,6,0)</f>
        <v>29</v>
      </c>
      <c r="AB48" s="774">
        <f t="shared" si="112"/>
        <v>15.4</v>
      </c>
      <c r="AC48" s="160">
        <f t="shared" si="113"/>
        <v>23.475609756097562</v>
      </c>
      <c r="AD48" s="264">
        <f t="shared" si="114"/>
        <v>24.574468085106385</v>
      </c>
      <c r="AE48" s="264">
        <f t="shared" si="115"/>
        <v>29</v>
      </c>
      <c r="AF48" s="308">
        <f t="shared" si="116"/>
        <v>3.7884933202207223</v>
      </c>
      <c r="AG48" s="153">
        <f t="shared" si="117"/>
        <v>5.6778929571646177</v>
      </c>
      <c r="AH48" s="216">
        <f t="shared" si="118"/>
        <v>5.3207168690989182</v>
      </c>
      <c r="AI48" s="729">
        <f t="shared" si="119"/>
        <v>6.1972559551048976</v>
      </c>
      <c r="AJ48" s="716">
        <f t="shared" si="120"/>
        <v>-4.4082279912546891</v>
      </c>
      <c r="AK48" s="162">
        <f t="shared" si="121"/>
        <v>-2.0740450273315059</v>
      </c>
      <c r="AL48" s="210">
        <f t="shared" si="122"/>
        <v>-2.1419696980652612</v>
      </c>
      <c r="AM48" s="1096">
        <f t="shared" si="123"/>
        <v>-1.1020141178878031</v>
      </c>
      <c r="AN48" s="663">
        <v>0</v>
      </c>
      <c r="AO48" s="156">
        <v>2</v>
      </c>
      <c r="AP48" s="231">
        <v>1</v>
      </c>
      <c r="AQ48" s="1091">
        <f>VLOOKUP(A48,'Hard Stats 2013-2014'!$A$2:$L$691,8,0)</f>
        <v>13</v>
      </c>
      <c r="AR48" s="774">
        <f t="shared" si="124"/>
        <v>0</v>
      </c>
      <c r="AS48" s="160">
        <f t="shared" si="125"/>
        <v>1.878048780487805</v>
      </c>
      <c r="AT48" s="264">
        <f t="shared" si="126"/>
        <v>1.6382978723404256</v>
      </c>
      <c r="AU48" s="264">
        <f t="shared" si="127"/>
        <v>13</v>
      </c>
      <c r="AV48" s="685">
        <f t="shared" si="128"/>
        <v>0</v>
      </c>
      <c r="AW48" s="153">
        <f t="shared" si="129"/>
        <v>0.9355384393266295</v>
      </c>
      <c r="AX48" s="216">
        <f t="shared" si="130"/>
        <v>0.69575933411270685</v>
      </c>
      <c r="AY48" s="216">
        <f t="shared" si="131"/>
        <v>5.3186195438783468</v>
      </c>
      <c r="AZ48" s="716">
        <f t="shared" si="132"/>
        <v>-8.1967213114754109</v>
      </c>
      <c r="BA48" s="162">
        <f t="shared" si="133"/>
        <v>-6.8163995451694941</v>
      </c>
      <c r="BB48" s="210">
        <f t="shared" si="134"/>
        <v>-6.7669272330514723</v>
      </c>
      <c r="BC48" s="1096">
        <f t="shared" si="135"/>
        <v>-1.9806505291143539</v>
      </c>
      <c r="BD48" s="663">
        <v>27</v>
      </c>
      <c r="BE48" s="156">
        <v>123</v>
      </c>
      <c r="BF48" s="231">
        <v>83</v>
      </c>
      <c r="BG48" s="1091">
        <f>VLOOKUP(A48,'Hard Stats 2013-2014'!$A$2:$L$691,9,0)</f>
        <v>177</v>
      </c>
      <c r="BH48" s="774">
        <f t="shared" si="136"/>
        <v>51.975000000000001</v>
      </c>
      <c r="BI48" s="160">
        <f t="shared" si="137"/>
        <v>115.5</v>
      </c>
      <c r="BJ48" s="264">
        <f t="shared" si="138"/>
        <v>135.97872340425531</v>
      </c>
      <c r="BK48" s="264">
        <f t="shared" si="139"/>
        <v>177</v>
      </c>
      <c r="BL48" s="685">
        <f t="shared" si="140"/>
        <v>2.2178548611548194</v>
      </c>
      <c r="BM48" s="153">
        <f t="shared" si="141"/>
        <v>4.7990597586127359</v>
      </c>
      <c r="BN48" s="216">
        <f t="shared" si="142"/>
        <v>5.4325520982513265</v>
      </c>
      <c r="BO48" s="216">
        <f t="shared" si="143"/>
        <v>6.642522453494009</v>
      </c>
      <c r="BP48" s="716">
        <f t="shared" si="144"/>
        <v>-5.9788664503205915</v>
      </c>
      <c r="BQ48" s="162">
        <f t="shared" si="145"/>
        <v>-2.9528782258833877</v>
      </c>
      <c r="BR48" s="210">
        <f t="shared" si="146"/>
        <v>-2.0301344689128529</v>
      </c>
      <c r="BS48" s="1096">
        <f t="shared" si="147"/>
        <v>-0.65674761949869165</v>
      </c>
      <c r="BT48" s="752">
        <f t="shared" si="148"/>
        <v>-25.957182167791508</v>
      </c>
      <c r="BU48" s="163">
        <f t="shared" si="149"/>
        <v>-16.963339977686061</v>
      </c>
      <c r="BV48" s="202">
        <f t="shared" si="150"/>
        <v>-15.866487306911813</v>
      </c>
      <c r="BW48" s="870">
        <f>(((BS48+BC48)+AM48)+W48)</f>
        <v>-6.0950749103612996</v>
      </c>
      <c r="BX48" s="893">
        <f t="shared" si="151"/>
        <v>-10.113325136058931</v>
      </c>
      <c r="BY48" s="509"/>
      <c r="BZ48" s="926">
        <f t="shared" si="168"/>
        <v>3</v>
      </c>
      <c r="CA48" s="132" t="str">
        <f t="shared" si="93"/>
        <v>Ryan McDonagh</v>
      </c>
      <c r="CB48" s="70">
        <f t="shared" si="50"/>
        <v>-6.0950749103612996</v>
      </c>
      <c r="CC48" s="142">
        <v>7</v>
      </c>
      <c r="CD48" s="32" t="str">
        <f t="shared" si="166"/>
        <v>Cam Fowler</v>
      </c>
      <c r="CE48" s="34">
        <f t="shared" si="166"/>
        <v>-8.9357957503002563</v>
      </c>
      <c r="CF48" s="40"/>
      <c r="CG48" s="58" t="e">
        <f>RANK(CI48,CI$18:CI$120)</f>
        <v>#REF!</v>
      </c>
      <c r="CH48" s="27" t="e">
        <f>#REF!</f>
        <v>#REF!</v>
      </c>
      <c r="CI48" s="61" t="e">
        <f>#REF!</f>
        <v>#REF!</v>
      </c>
      <c r="CJ48" s="142">
        <f>CJ116+1</f>
        <v>3</v>
      </c>
      <c r="CK48" s="136" t="e">
        <f>VLOOKUP(CJ48,CG$18:CI$120,2,FALSE)</f>
        <v>#N/A</v>
      </c>
      <c r="CL48" s="102" t="e">
        <f>VLOOKUP(CK48,CH$18:CJ$120,2,FALSE)</f>
        <v>#N/A</v>
      </c>
      <c r="CM48" s="48"/>
      <c r="CN48" s="120">
        <f t="shared" si="169"/>
        <v>4</v>
      </c>
      <c r="CO48" s="32" t="str">
        <f t="shared" si="54"/>
        <v>Ryan McDonagh</v>
      </c>
      <c r="CP48" s="34">
        <f t="shared" si="43"/>
        <v>-10.113325136058931</v>
      </c>
      <c r="CQ48" s="142">
        <v>7</v>
      </c>
      <c r="CR48" s="110" t="str">
        <f t="shared" si="170"/>
        <v>Cam Fowler</v>
      </c>
      <c r="CS48" s="101">
        <f t="shared" si="171"/>
        <v>-11.258691990492082</v>
      </c>
      <c r="CT48" s="13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</row>
    <row r="49" spans="1:109" ht="16.5" customHeight="1" outlineLevel="1" thickBot="1">
      <c r="A49" t="str">
        <f t="shared" si="44"/>
        <v>Matt Niskanen</v>
      </c>
      <c r="B49" s="395" t="str">
        <f t="shared" si="90"/>
        <v>Niskanen</v>
      </c>
      <c r="C49" s="429" t="s">
        <v>185</v>
      </c>
      <c r="D49" s="421">
        <v>63</v>
      </c>
      <c r="E49" s="189">
        <v>75</v>
      </c>
      <c r="F49" s="226">
        <v>40</v>
      </c>
      <c r="G49" s="226">
        <f>VLOOKUP(A49,'Hard Stats 2013-2014'!$A$2:$L$691,4,0)</f>
        <v>81</v>
      </c>
      <c r="H49" s="190">
        <v>1</v>
      </c>
      <c r="I49" s="82">
        <v>4</v>
      </c>
      <c r="J49" s="233">
        <v>4</v>
      </c>
      <c r="K49" s="1063">
        <f>VLOOKUP(A49,'Hard Stats 2013-2014'!$A$2:$L$691,5,0)</f>
        <v>10</v>
      </c>
      <c r="L49" s="802">
        <f t="shared" si="96"/>
        <v>1.2222222222222221</v>
      </c>
      <c r="M49" s="80">
        <f t="shared" si="97"/>
        <v>4.1066666666666674</v>
      </c>
      <c r="N49" s="241">
        <f t="shared" si="98"/>
        <v>7.7</v>
      </c>
      <c r="O49" s="619">
        <f t="shared" si="99"/>
        <v>9.5061728395061724</v>
      </c>
      <c r="P49" s="605">
        <f>(L49/(L$146))*1000</f>
        <v>0.52276501379974394</v>
      </c>
      <c r="Q49" s="36">
        <f>(M49/(M$146))*1000</f>
        <v>1.6443238554357715</v>
      </c>
      <c r="R49" s="250">
        <f>(N49/(N$146))*1000</f>
        <v>2.9788960258312924</v>
      </c>
      <c r="S49" s="651">
        <f>(O49/(O$146))*1000</f>
        <v>3.3567704765712802</v>
      </c>
      <c r="T49" s="638">
        <f>(P49-H$147)</f>
        <v>-7.6739562976756668</v>
      </c>
      <c r="U49" s="37">
        <f>(Q49-I$147)</f>
        <v>-6.1076141290603516</v>
      </c>
      <c r="V49" s="257">
        <f>(R49-J$147)</f>
        <v>-4.4837905413328869</v>
      </c>
      <c r="W49" s="1081">
        <f>(S49-K$147)</f>
        <v>-3.9424995964214204</v>
      </c>
      <c r="X49" s="671">
        <v>9</v>
      </c>
      <c r="Y49" s="82">
        <v>17</v>
      </c>
      <c r="Z49" s="233">
        <v>10</v>
      </c>
      <c r="AA49" s="1091">
        <f>VLOOKUP(A49,'Hard Stats 2013-2014'!$A$2:$L$691,6,0)</f>
        <v>36</v>
      </c>
      <c r="AB49" s="774">
        <f t="shared" si="112"/>
        <v>11</v>
      </c>
      <c r="AC49" s="160">
        <f t="shared" si="113"/>
        <v>17.453333333333333</v>
      </c>
      <c r="AD49" s="264">
        <f t="shared" si="114"/>
        <v>19.25</v>
      </c>
      <c r="AE49" s="264">
        <f t="shared" si="115"/>
        <v>34.222222222222221</v>
      </c>
      <c r="AF49" s="358">
        <f t="shared" si="116"/>
        <v>2.7060666573005161</v>
      </c>
      <c r="AG49" s="38">
        <f t="shared" si="117"/>
        <v>4.221324150553321</v>
      </c>
      <c r="AH49" s="217">
        <f t="shared" si="118"/>
        <v>4.1678948807941518</v>
      </c>
      <c r="AI49" s="736">
        <f t="shared" si="119"/>
        <v>7.3132369125375805</v>
      </c>
      <c r="AJ49" s="722">
        <f t="shared" si="120"/>
        <v>-5.4906546541748948</v>
      </c>
      <c r="AK49" s="39">
        <f t="shared" si="121"/>
        <v>-3.5306138339428026</v>
      </c>
      <c r="AL49" s="211">
        <f t="shared" si="122"/>
        <v>-3.2947916863700275</v>
      </c>
      <c r="AM49" s="1102">
        <f t="shared" si="123"/>
        <v>1.3966839544879761E-2</v>
      </c>
      <c r="AN49" s="671">
        <v>5</v>
      </c>
      <c r="AO49" s="82">
        <v>8</v>
      </c>
      <c r="AP49" s="233">
        <v>2</v>
      </c>
      <c r="AQ49" s="1092">
        <f>VLOOKUP(A49,'Hard Stats 2013-2014'!$A$2:$L$691,8,0)</f>
        <v>15</v>
      </c>
      <c r="AR49" s="777">
        <f t="shared" si="124"/>
        <v>6.1111111111111107</v>
      </c>
      <c r="AS49" s="81">
        <f t="shared" si="125"/>
        <v>8.2133333333333347</v>
      </c>
      <c r="AT49" s="265">
        <f t="shared" si="126"/>
        <v>3.85</v>
      </c>
      <c r="AU49" s="265">
        <f t="shared" si="127"/>
        <v>14.259259259259258</v>
      </c>
      <c r="AV49" s="691">
        <f t="shared" si="128"/>
        <v>2.9661137476410135</v>
      </c>
      <c r="AW49" s="38">
        <f t="shared" si="129"/>
        <v>4.0914214413217938</v>
      </c>
      <c r="AX49" s="217">
        <f t="shared" si="130"/>
        <v>1.6350344351648609</v>
      </c>
      <c r="AY49" s="217">
        <f t="shared" si="131"/>
        <v>5.8338134598095817</v>
      </c>
      <c r="AZ49" s="722">
        <f t="shared" si="132"/>
        <v>-5.230607563834397</v>
      </c>
      <c r="BA49" s="39">
        <f t="shared" si="133"/>
        <v>-3.6605165431743298</v>
      </c>
      <c r="BB49" s="211">
        <f t="shared" si="134"/>
        <v>-5.8276521319993186</v>
      </c>
      <c r="BC49" s="1102">
        <f t="shared" si="135"/>
        <v>-1.465456613183119</v>
      </c>
      <c r="BD49" s="671">
        <v>77</v>
      </c>
      <c r="BE49" s="82">
        <v>118</v>
      </c>
      <c r="BF49" s="233">
        <v>67</v>
      </c>
      <c r="BG49" s="1091">
        <f>VLOOKUP(A49,'Hard Stats 2013-2014'!$A$2:$L$691,9,0)</f>
        <v>162</v>
      </c>
      <c r="BH49" s="777">
        <f t="shared" si="136"/>
        <v>94.111111111111114</v>
      </c>
      <c r="BI49" s="81">
        <f t="shared" si="137"/>
        <v>121.14666666666666</v>
      </c>
      <c r="BJ49" s="265">
        <f t="shared" si="138"/>
        <v>128.97499999999999</v>
      </c>
      <c r="BK49" s="265">
        <f t="shared" si="139"/>
        <v>154</v>
      </c>
      <c r="BL49" s="691">
        <f t="shared" si="140"/>
        <v>4.0158688843955579</v>
      </c>
      <c r="BM49" s="38">
        <f t="shared" si="141"/>
        <v>5.0336804579226913</v>
      </c>
      <c r="BN49" s="217">
        <f t="shared" si="142"/>
        <v>5.1527429389739243</v>
      </c>
      <c r="BO49" s="217">
        <f t="shared" si="143"/>
        <v>5.7793698182942226</v>
      </c>
      <c r="BP49" s="722">
        <f t="shared" si="144"/>
        <v>-4.1808524270798531</v>
      </c>
      <c r="BQ49" s="39">
        <f t="shared" si="145"/>
        <v>-2.7182575265734323</v>
      </c>
      <c r="BR49" s="211">
        <f t="shared" si="146"/>
        <v>-2.309943628190255</v>
      </c>
      <c r="BS49" s="1102">
        <f t="shared" si="147"/>
        <v>-1.5199002546984781</v>
      </c>
      <c r="BT49" s="759">
        <f t="shared" si="148"/>
        <v>-22.576070942764812</v>
      </c>
      <c r="BU49" s="85">
        <f t="shared" si="149"/>
        <v>-16.017002032750916</v>
      </c>
      <c r="BV49" s="359">
        <f t="shared" si="150"/>
        <v>-15.916177987892487</v>
      </c>
      <c r="BW49" s="873">
        <f>(((BS49+BC49)+AM49)+W49)</f>
        <v>-6.9138896247581378</v>
      </c>
      <c r="BX49" s="896">
        <f t="shared" si="151"/>
        <v>-10.524887374497721</v>
      </c>
      <c r="BY49" s="509"/>
      <c r="BZ49" s="926">
        <f t="shared" si="168"/>
        <v>4</v>
      </c>
      <c r="CA49" s="133" t="str">
        <f t="shared" si="93"/>
        <v>Matt Niskanen</v>
      </c>
      <c r="CB49" s="129">
        <f t="shared" si="50"/>
        <v>-6.9138896247581378</v>
      </c>
      <c r="CC49" s="142">
        <v>8</v>
      </c>
      <c r="CD49" s="67" t="str">
        <f>VLOOKUP(CC49,BZ$42:CB$49,2,FALSE)</f>
        <v>Olli Maatta</v>
      </c>
      <c r="CE49" s="35">
        <f>VLOOKUP(CD49,CA$42:CC$49,2,FALSE)</f>
        <v>-15.008717611296776</v>
      </c>
      <c r="CF49" s="42"/>
      <c r="CG49" s="44" t="e">
        <f>RANK(CI49,CI$42:CI$49)</f>
        <v>#REF!</v>
      </c>
      <c r="CH49" s="31" t="e">
        <f>#REF!</f>
        <v>#REF!</v>
      </c>
      <c r="CI49" s="65" t="e">
        <f>#REF!</f>
        <v>#REF!</v>
      </c>
      <c r="CJ49" s="142">
        <f>CJ22+1</f>
        <v>5</v>
      </c>
      <c r="CK49" s="67" t="e">
        <f>VLOOKUP(CJ49,CG$42:CI$49,2,FALSE)</f>
        <v>#N/A</v>
      </c>
      <c r="CL49" s="35" t="e">
        <f>VLOOKUP(CK49,CH$42:CJ$49,2,FALSE)</f>
        <v>#N/A</v>
      </c>
      <c r="CM49" s="45"/>
      <c r="CN49" s="120">
        <f t="shared" si="169"/>
        <v>5</v>
      </c>
      <c r="CO49" s="67" t="str">
        <f t="shared" si="54"/>
        <v>Matt Niskanen</v>
      </c>
      <c r="CP49" s="35">
        <f t="shared" si="43"/>
        <v>-10.524887374497721</v>
      </c>
      <c r="CQ49" s="142">
        <v>8</v>
      </c>
      <c r="CR49" s="110" t="str">
        <f t="shared" si="170"/>
        <v>Olli Maatta</v>
      </c>
      <c r="CS49" s="101">
        <f t="shared" si="171"/>
        <v>-15.008717611296776</v>
      </c>
      <c r="CT49" s="13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</row>
    <row r="50" spans="1:109" ht="16.5" customHeight="1" thickBot="1">
      <c r="B50" s="320"/>
      <c r="C50" s="439" t="s">
        <v>66</v>
      </c>
      <c r="D50" s="1048"/>
      <c r="E50" s="1049"/>
      <c r="F50" s="1049"/>
      <c r="G50" s="1050"/>
      <c r="H50" s="877"/>
      <c r="I50" s="878"/>
      <c r="J50" s="878"/>
      <c r="K50" s="1061"/>
      <c r="L50" s="879"/>
      <c r="M50" s="879"/>
      <c r="N50" s="879"/>
      <c r="O50" s="880"/>
      <c r="P50" s="881"/>
      <c r="Q50" s="881"/>
      <c r="R50" s="881"/>
      <c r="S50" s="882"/>
      <c r="T50" s="883"/>
      <c r="U50" s="883"/>
      <c r="V50" s="883"/>
      <c r="W50" s="1077"/>
      <c r="X50" s="884"/>
      <c r="Y50" s="884"/>
      <c r="Z50" s="884"/>
      <c r="AA50" s="1090"/>
      <c r="AB50" s="879"/>
      <c r="AC50" s="879"/>
      <c r="AD50" s="879"/>
      <c r="AE50" s="880"/>
      <c r="AF50" s="885">
        <f t="shared" si="116"/>
        <v>0</v>
      </c>
      <c r="AG50" s="881">
        <f t="shared" si="117"/>
        <v>0</v>
      </c>
      <c r="AH50" s="881">
        <f t="shared" si="118"/>
        <v>0</v>
      </c>
      <c r="AI50" s="882">
        <f t="shared" si="119"/>
        <v>0</v>
      </c>
      <c r="AJ50" s="883"/>
      <c r="AK50" s="883"/>
      <c r="AL50" s="883"/>
      <c r="AM50" s="1077"/>
      <c r="AN50" s="884"/>
      <c r="AO50" s="884"/>
      <c r="AP50" s="884"/>
      <c r="AQ50" s="1090"/>
      <c r="AR50" s="879"/>
      <c r="AS50" s="879"/>
      <c r="AT50" s="879"/>
      <c r="AU50" s="879"/>
      <c r="AV50" s="882">
        <f t="shared" si="128"/>
        <v>0</v>
      </c>
      <c r="AW50" s="886">
        <f t="shared" si="129"/>
        <v>0</v>
      </c>
      <c r="AX50" s="886">
        <f t="shared" si="130"/>
        <v>0</v>
      </c>
      <c r="AY50" s="887">
        <f t="shared" si="131"/>
        <v>0</v>
      </c>
      <c r="AZ50" s="883"/>
      <c r="BA50" s="883"/>
      <c r="BB50" s="883"/>
      <c r="BC50" s="1077"/>
      <c r="BD50" s="884"/>
      <c r="BE50" s="884"/>
      <c r="BF50" s="884"/>
      <c r="BG50" s="1090"/>
      <c r="BH50" s="879"/>
      <c r="BI50" s="879"/>
      <c r="BJ50" s="879"/>
      <c r="BK50" s="879"/>
      <c r="BL50" s="881">
        <f t="shared" si="140"/>
        <v>0</v>
      </c>
      <c r="BM50" s="881">
        <f t="shared" si="141"/>
        <v>0</v>
      </c>
      <c r="BN50" s="881">
        <f t="shared" si="142"/>
        <v>0</v>
      </c>
      <c r="BO50" s="881">
        <f t="shared" si="143"/>
        <v>0</v>
      </c>
      <c r="BP50" s="883"/>
      <c r="BQ50" s="883"/>
      <c r="BR50" s="883"/>
      <c r="BS50" s="1077"/>
      <c r="BT50" s="888"/>
      <c r="BU50" s="888"/>
      <c r="BV50" s="888"/>
      <c r="BW50" s="889"/>
      <c r="BX50" s="898">
        <f t="shared" si="151"/>
        <v>0</v>
      </c>
      <c r="BY50" s="509"/>
      <c r="BZ50" s="926"/>
      <c r="CA50" s="923"/>
      <c r="CB50" s="911"/>
      <c r="CC50" s="186"/>
      <c r="CD50" s="937" t="s">
        <v>67</v>
      </c>
      <c r="CE50" s="938"/>
      <c r="CF50" s="42"/>
      <c r="CG50" s="44"/>
      <c r="CH50" s="548" t="s">
        <v>67</v>
      </c>
      <c r="CI50" s="549"/>
      <c r="CJ50" s="24"/>
      <c r="CK50" s="548" t="s">
        <v>67</v>
      </c>
      <c r="CL50" s="549"/>
      <c r="CM50" s="46"/>
      <c r="CN50" s="44"/>
      <c r="CO50" s="901" t="str">
        <f t="shared" si="54"/>
        <v>Chance of Fleury's</v>
      </c>
      <c r="CP50" s="902">
        <f t="shared" si="43"/>
        <v>0</v>
      </c>
      <c r="CQ50" s="24"/>
      <c r="CR50" s="937" t="s">
        <v>67</v>
      </c>
      <c r="CS50" s="938"/>
      <c r="CT50" s="2"/>
      <c r="CU50" s="14"/>
      <c r="CV50" s="14"/>
      <c r="CW50" s="14"/>
      <c r="CX50" s="14"/>
      <c r="CY50" s="14"/>
      <c r="CZ50" s="14"/>
      <c r="DA50" s="14"/>
      <c r="DB50" s="14"/>
      <c r="DC50" s="14"/>
      <c r="DD50" s="14"/>
      <c r="DE50" s="14"/>
    </row>
    <row r="51" spans="1:109" ht="16.5" customHeight="1" outlineLevel="1">
      <c r="A51" t="str">
        <f t="shared" si="44"/>
        <v>David Backes</v>
      </c>
      <c r="B51" s="320" t="str">
        <f t="shared" ref="B51:B73" si="172">RIGHT(C51,LEN(C51)-FIND(" ",C51))</f>
        <v>Backes</v>
      </c>
      <c r="C51" s="431" t="s">
        <v>138</v>
      </c>
      <c r="D51" s="417">
        <v>82</v>
      </c>
      <c r="E51" s="154">
        <v>82</v>
      </c>
      <c r="F51" s="224">
        <v>48</v>
      </c>
      <c r="G51" s="224">
        <f>VLOOKUP(A51,'Hard Stats 2013-2014'!$A$2:$L$691,4,0)</f>
        <v>74</v>
      </c>
      <c r="H51" s="155">
        <v>31</v>
      </c>
      <c r="I51" s="156">
        <v>24</v>
      </c>
      <c r="J51" s="231">
        <v>6</v>
      </c>
      <c r="K51" s="1058">
        <f>VLOOKUP(A51,'Hard Stats 2013-2014'!$A$2:$L$691,5,0)</f>
        <v>27</v>
      </c>
      <c r="L51" s="497">
        <f t="shared" ref="L51:O60" si="173">(H51/D51)*77</f>
        <v>29.109756097560975</v>
      </c>
      <c r="M51" s="158">
        <f t="shared" si="173"/>
        <v>22.536585365853657</v>
      </c>
      <c r="N51" s="240">
        <f t="shared" si="173"/>
        <v>9.625</v>
      </c>
      <c r="O51" s="612">
        <f t="shared" si="173"/>
        <v>28.094594594594593</v>
      </c>
      <c r="P51" s="599">
        <f>(L51/(L$146))*1000</f>
        <v>12.450732584767074</v>
      </c>
      <c r="Q51" s="159">
        <f>(M51/(M$146))*1000</f>
        <v>9.0237284749524029</v>
      </c>
      <c r="R51" s="249">
        <f>(N51/(N$146))*1000</f>
        <v>3.7236200322891153</v>
      </c>
      <c r="S51" s="294">
        <f>(O51/(O$146))*1000</f>
        <v>9.9206176111640403</v>
      </c>
      <c r="T51" s="632">
        <f>(P51-H$147)</f>
        <v>4.2540112732916633</v>
      </c>
      <c r="U51" s="20">
        <f>(Q51-I$147)</f>
        <v>1.2717904904562793</v>
      </c>
      <c r="V51" s="256">
        <f>(R51-J$147)</f>
        <v>-3.739066534875064</v>
      </c>
      <c r="W51" s="1074">
        <f>(S51-K$147)</f>
        <v>2.6213475381713396</v>
      </c>
      <c r="X51" s="663">
        <v>31</v>
      </c>
      <c r="Y51" s="156">
        <v>30</v>
      </c>
      <c r="Z51" s="231">
        <v>22</v>
      </c>
      <c r="AA51" s="1091">
        <f>VLOOKUP(A51,'Hard Stats 2013-2014'!$A$2:$L$691,6,0)</f>
        <v>30</v>
      </c>
      <c r="AB51" s="774">
        <f t="shared" si="112"/>
        <v>29.109756097560975</v>
      </c>
      <c r="AC51" s="160">
        <f t="shared" si="113"/>
        <v>28.170731707317074</v>
      </c>
      <c r="AD51" s="264">
        <f t="shared" si="114"/>
        <v>35.291666666666664</v>
      </c>
      <c r="AE51" s="698">
        <f t="shared" si="115"/>
        <v>31.216216216216218</v>
      </c>
      <c r="AF51" s="308">
        <f t="shared" si="116"/>
        <v>7.1611763979781946</v>
      </c>
      <c r="AG51" s="153">
        <f t="shared" si="117"/>
        <v>6.8134715485975414</v>
      </c>
      <c r="AH51" s="216">
        <f t="shared" si="118"/>
        <v>7.6411406147892791</v>
      </c>
      <c r="AI51" s="729">
        <f t="shared" si="119"/>
        <v>6.6708579945444155</v>
      </c>
      <c r="AJ51" s="716">
        <f t="shared" si="120"/>
        <v>-1.0355449134972163</v>
      </c>
      <c r="AK51" s="162">
        <f t="shared" si="121"/>
        <v>-0.93846643589858214</v>
      </c>
      <c r="AL51" s="210">
        <f t="shared" si="122"/>
        <v>0.17845404762509975</v>
      </c>
      <c r="AM51" s="1096">
        <f t="shared" si="123"/>
        <v>-0.62841207844828517</v>
      </c>
      <c r="AN51" s="663">
        <v>15</v>
      </c>
      <c r="AO51" s="156">
        <v>17</v>
      </c>
      <c r="AP51" s="231">
        <v>5</v>
      </c>
      <c r="AQ51" s="1091">
        <f>VLOOKUP(A51,'Hard Stats 2013-2014'!$A$2:$L$691,8,0)</f>
        <v>16</v>
      </c>
      <c r="AR51" s="774">
        <f t="shared" si="124"/>
        <v>14.085365853658537</v>
      </c>
      <c r="AS51" s="160">
        <f t="shared" si="125"/>
        <v>15.963414634146341</v>
      </c>
      <c r="AT51" s="264">
        <f t="shared" si="126"/>
        <v>8.0208333333333339</v>
      </c>
      <c r="AU51" s="264">
        <f t="shared" si="127"/>
        <v>16.648648648648649</v>
      </c>
      <c r="AV51" s="685">
        <f t="shared" si="128"/>
        <v>6.8365304671237999</v>
      </c>
      <c r="AW51" s="153">
        <f t="shared" si="129"/>
        <v>7.9520767342763508</v>
      </c>
      <c r="AX51" s="216">
        <f t="shared" si="130"/>
        <v>3.4063217399267938</v>
      </c>
      <c r="AY51" s="216">
        <f t="shared" si="131"/>
        <v>6.81137139091281</v>
      </c>
      <c r="AZ51" s="716">
        <f t="shared" si="132"/>
        <v>-1.3601908443516111</v>
      </c>
      <c r="BA51" s="162">
        <f t="shared" si="133"/>
        <v>0.20013874978022717</v>
      </c>
      <c r="BB51" s="210">
        <f t="shared" si="134"/>
        <v>-4.0563648272373856</v>
      </c>
      <c r="BC51" s="1096">
        <f t="shared" si="135"/>
        <v>-0.48789868207989073</v>
      </c>
      <c r="BD51" s="663">
        <v>211</v>
      </c>
      <c r="BE51" s="156">
        <v>234</v>
      </c>
      <c r="BF51" s="231">
        <v>100</v>
      </c>
      <c r="BG51" s="1091">
        <f>VLOOKUP(A51,'Hard Stats 2013-2014'!$A$2:$L$691,9,0)</f>
        <v>165</v>
      </c>
      <c r="BH51" s="774">
        <f t="shared" si="136"/>
        <v>198.13414634146341</v>
      </c>
      <c r="BI51" s="160">
        <f t="shared" si="137"/>
        <v>219.73170731707316</v>
      </c>
      <c r="BJ51" s="264">
        <f t="shared" si="138"/>
        <v>160.41666666666669</v>
      </c>
      <c r="BK51" s="264">
        <f t="shared" si="139"/>
        <v>171.68918918918919</v>
      </c>
      <c r="BL51" s="685">
        <f t="shared" si="140"/>
        <v>8.4546951346642629</v>
      </c>
      <c r="BM51" s="153">
        <f t="shared" si="141"/>
        <v>9.129918565165692</v>
      </c>
      <c r="BN51" s="216">
        <f t="shared" si="142"/>
        <v>6.408884252455131</v>
      </c>
      <c r="BO51" s="216">
        <f t="shared" si="143"/>
        <v>6.4432163514766678</v>
      </c>
      <c r="BP51" s="716">
        <f t="shared" si="144"/>
        <v>0.25797382318885198</v>
      </c>
      <c r="BQ51" s="162">
        <f t="shared" si="145"/>
        <v>1.3779805806695684</v>
      </c>
      <c r="BR51" s="210">
        <f t="shared" si="146"/>
        <v>-1.0538023147090483</v>
      </c>
      <c r="BS51" s="1096">
        <f t="shared" si="147"/>
        <v>-0.85605372151603287</v>
      </c>
      <c r="BT51" s="752">
        <f t="shared" si="148"/>
        <v>2.1162493386316878</v>
      </c>
      <c r="BU51" s="163">
        <f t="shared" si="149"/>
        <v>1.9114433850074928</v>
      </c>
      <c r="BV51" s="202">
        <f t="shared" si="150"/>
        <v>-8.6707796291963977</v>
      </c>
      <c r="BW51" s="870">
        <f>(((BS51+BC51)+AM51)+W51)</f>
        <v>0.64898305612713081</v>
      </c>
      <c r="BX51" s="893">
        <f t="shared" si="151"/>
        <v>-2.0206997165818912</v>
      </c>
      <c r="BY51" s="509"/>
      <c r="BZ51" s="926">
        <f>RANK(CB51,CB$51:CB$65)</f>
        <v>7</v>
      </c>
      <c r="CA51" s="132" t="str">
        <f>C51</f>
        <v>David Backes</v>
      </c>
      <c r="CB51" s="70">
        <f t="shared" si="50"/>
        <v>0.64898305612713081</v>
      </c>
      <c r="CC51" s="141">
        <v>1</v>
      </c>
      <c r="CD51" s="32" t="str">
        <f>VLOOKUP(CC51,BZ$51:CB$65,2,FALSE)</f>
        <v>John Tavares</v>
      </c>
      <c r="CE51" s="34">
        <f>VLOOKUP(CD51,CA$51:CC$65,2,FALSE)</f>
        <v>16.133134095727652</v>
      </c>
      <c r="CF51" s="42"/>
      <c r="CG51" s="44" t="e">
        <f>RANK(CI51,CI$122:CI$167)</f>
        <v>#REF!</v>
      </c>
      <c r="CH51" s="27" t="e">
        <f>#REF!</f>
        <v>#REF!</v>
      </c>
      <c r="CI51" s="61" t="e">
        <f>#REF!</f>
        <v>#REF!</v>
      </c>
      <c r="CJ51" s="141" t="e">
        <f>CJ122+1</f>
        <v>#N/A</v>
      </c>
      <c r="CK51" s="108" t="e">
        <f>VLOOKUP(CJ51,CG$122:CI$167,2,FALSE)</f>
        <v>#N/A</v>
      </c>
      <c r="CL51" s="34" t="e">
        <f>VLOOKUP(CK51,CH$122:CJ$167,2,FALSE)</f>
        <v>#N/A</v>
      </c>
      <c r="CM51" s="950"/>
      <c r="CN51" s="120">
        <f>RANK(CP51,CP$51:CP$65)</f>
        <v>10</v>
      </c>
      <c r="CO51" s="32" t="str">
        <f t="shared" si="54"/>
        <v>David Backes</v>
      </c>
      <c r="CP51" s="34">
        <f t="shared" si="43"/>
        <v>-2.0206997165818912</v>
      </c>
      <c r="CQ51" s="141">
        <v>1</v>
      </c>
      <c r="CR51" s="32" t="str">
        <f>VLOOKUP(CQ51,CN$51:CP$65,2,FALSE)</f>
        <v>John Tavares</v>
      </c>
      <c r="CS51" s="34">
        <f>VLOOKUP(CR51,CO$51:CQ$65,2,FALSE)</f>
        <v>15.787931617994396</v>
      </c>
      <c r="CT51" s="13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</row>
    <row r="52" spans="1:109" ht="16.5" customHeight="1" outlineLevel="1">
      <c r="A52" t="str">
        <f t="shared" si="44"/>
        <v>Pavel Datsyuk</v>
      </c>
      <c r="B52" s="413" t="str">
        <f>RIGHT(C52,LEN(C52)-FIND(" ",C52))</f>
        <v>Datsyuk</v>
      </c>
      <c r="C52" s="431" t="s">
        <v>97</v>
      </c>
      <c r="D52" s="417">
        <v>56</v>
      </c>
      <c r="E52" s="154">
        <v>70</v>
      </c>
      <c r="F52" s="224">
        <v>47</v>
      </c>
      <c r="G52" s="224">
        <f>VLOOKUP(A52,'Hard Stats 2013-2014'!$A$2:$L$691,4,0)</f>
        <v>45</v>
      </c>
      <c r="H52" s="155">
        <v>23</v>
      </c>
      <c r="I52" s="156">
        <v>19</v>
      </c>
      <c r="J52" s="231">
        <v>15</v>
      </c>
      <c r="K52" s="1058">
        <f>VLOOKUP(A52,'Hard Stats 2013-2014'!$A$2:$L$691,5,0)</f>
        <v>17</v>
      </c>
      <c r="L52" s="497">
        <f>(H52/D52)*77</f>
        <v>31.625</v>
      </c>
      <c r="M52" s="158">
        <f>(I52/E52)*77</f>
        <v>20.9</v>
      </c>
      <c r="N52" s="240">
        <f t="shared" ref="N52:N73" si="174">(J52/F52)*77</f>
        <v>24.574468085106385</v>
      </c>
      <c r="O52" s="612">
        <f t="shared" ref="O52:O73" si="175">(K52/G52)*77</f>
        <v>29.088888888888889</v>
      </c>
      <c r="P52" s="599">
        <f>(L52/(L$146))*1000</f>
        <v>13.526544732068377</v>
      </c>
      <c r="Q52" s="159">
        <f>(M52/(M$146))*1000</f>
        <v>8.3684339071284786</v>
      </c>
      <c r="R52" s="249">
        <f>(N52/(N$146))*1000</f>
        <v>9.5071149760573164</v>
      </c>
      <c r="S52" s="645">
        <f>(O52/(O$146))*1000</f>
        <v>10.271717658308118</v>
      </c>
      <c r="T52" s="632">
        <f>(P52-H$147)</f>
        <v>5.329823420592966</v>
      </c>
      <c r="U52" s="20">
        <f>(Q52-I$147)</f>
        <v>0.61649592263235498</v>
      </c>
      <c r="V52" s="256">
        <f>(R52-J$147)</f>
        <v>2.044428408893137</v>
      </c>
      <c r="W52" s="1074">
        <f>(S52-K$147)</f>
        <v>2.9724475853154173</v>
      </c>
      <c r="X52" s="663">
        <v>36</v>
      </c>
      <c r="Y52" s="156">
        <v>48</v>
      </c>
      <c r="Z52" s="231">
        <v>34</v>
      </c>
      <c r="AA52" s="1091">
        <f>VLOOKUP(A52,'Hard Stats 2013-2014'!$A$2:$L$691,6,0)</f>
        <v>20</v>
      </c>
      <c r="AB52" s="774">
        <f t="shared" si="112"/>
        <v>49.500000000000007</v>
      </c>
      <c r="AC52" s="160">
        <f t="shared" si="113"/>
        <v>52.8</v>
      </c>
      <c r="AD52" s="264">
        <f t="shared" si="114"/>
        <v>55.702127659574472</v>
      </c>
      <c r="AE52" s="698">
        <f t="shared" si="115"/>
        <v>34.222222222222221</v>
      </c>
      <c r="AF52" s="308">
        <f t="shared" si="116"/>
        <v>12.177299957852323</v>
      </c>
      <c r="AG52" s="153">
        <f t="shared" si="117"/>
        <v>12.770392388228535</v>
      </c>
      <c r="AH52" s="216">
        <f t="shared" si="118"/>
        <v>12.060291569957549</v>
      </c>
      <c r="AI52" s="729">
        <f t="shared" si="119"/>
        <v>7.3132369125375805</v>
      </c>
      <c r="AJ52" s="716">
        <f t="shared" si="120"/>
        <v>3.9805786463769124</v>
      </c>
      <c r="AK52" s="162">
        <f t="shared" si="121"/>
        <v>5.0184544037324113</v>
      </c>
      <c r="AL52" s="210">
        <f t="shared" si="122"/>
        <v>4.5976050027933697</v>
      </c>
      <c r="AM52" s="1096">
        <f t="shared" si="123"/>
        <v>1.3966839544879761E-2</v>
      </c>
      <c r="AN52" s="663">
        <v>18</v>
      </c>
      <c r="AO52" s="156">
        <v>23</v>
      </c>
      <c r="AP52" s="231">
        <v>16</v>
      </c>
      <c r="AQ52" s="1091">
        <f>VLOOKUP(A52,'Hard Stats 2013-2014'!$A$2:$L$691,8,0)</f>
        <v>12</v>
      </c>
      <c r="AR52" s="774">
        <f t="shared" si="124"/>
        <v>24.750000000000004</v>
      </c>
      <c r="AS52" s="160">
        <f t="shared" si="125"/>
        <v>25.3</v>
      </c>
      <c r="AT52" s="264">
        <f t="shared" si="126"/>
        <v>26.212765957446809</v>
      </c>
      <c r="AU52" s="264">
        <f t="shared" si="127"/>
        <v>20.533333333333331</v>
      </c>
      <c r="AV52" s="685">
        <f t="shared" si="128"/>
        <v>12.012760677946108</v>
      </c>
      <c r="AW52" s="153">
        <f t="shared" si="129"/>
        <v>12.603039261214454</v>
      </c>
      <c r="AX52" s="216">
        <f t="shared" si="130"/>
        <v>11.13214934580331</v>
      </c>
      <c r="AY52" s="216">
        <f t="shared" si="131"/>
        <v>8.4006913821257978</v>
      </c>
      <c r="AZ52" s="716">
        <f t="shared" si="132"/>
        <v>3.8160393664706973</v>
      </c>
      <c r="BA52" s="162">
        <f t="shared" si="133"/>
        <v>4.8511012767183299</v>
      </c>
      <c r="BB52" s="210">
        <f t="shared" si="134"/>
        <v>3.6694627786391303</v>
      </c>
      <c r="BC52" s="1096">
        <f t="shared" si="135"/>
        <v>1.1014213091330971</v>
      </c>
      <c r="BD52" s="663">
        <v>137</v>
      </c>
      <c r="BE52" s="156">
        <v>164</v>
      </c>
      <c r="BF52" s="231">
        <v>108</v>
      </c>
      <c r="BG52" s="1091">
        <f>VLOOKUP(A52,'Hard Stats 2013-2014'!$A$2:$L$691,9,0)</f>
        <v>126</v>
      </c>
      <c r="BH52" s="774">
        <f t="shared" si="136"/>
        <v>188.37500000000003</v>
      </c>
      <c r="BI52" s="160">
        <f t="shared" si="137"/>
        <v>180.4</v>
      </c>
      <c r="BJ52" s="264">
        <f t="shared" si="138"/>
        <v>176.93617021276597</v>
      </c>
      <c r="BK52" s="264">
        <f t="shared" si="139"/>
        <v>215.6</v>
      </c>
      <c r="BL52" s="685">
        <f t="shared" si="140"/>
        <v>8.038257036460589</v>
      </c>
      <c r="BM52" s="153">
        <f t="shared" si="141"/>
        <v>7.49567428964275</v>
      </c>
      <c r="BN52" s="216">
        <f t="shared" si="142"/>
        <v>7.0688629712185955</v>
      </c>
      <c r="BO52" s="216">
        <f t="shared" si="143"/>
        <v>8.0911177456119123</v>
      </c>
      <c r="BP52" s="716">
        <f t="shared" si="144"/>
        <v>-0.15846427501482196</v>
      </c>
      <c r="BQ52" s="162">
        <f t="shared" si="145"/>
        <v>-0.25626369485337364</v>
      </c>
      <c r="BR52" s="210">
        <f t="shared" si="146"/>
        <v>-0.3938235959455838</v>
      </c>
      <c r="BS52" s="1096">
        <f t="shared" si="147"/>
        <v>0.79184767261921163</v>
      </c>
      <c r="BT52" s="752">
        <f t="shared" si="148"/>
        <v>12.967977158425754</v>
      </c>
      <c r="BU52" s="163">
        <f t="shared" si="149"/>
        <v>10.229787908229723</v>
      </c>
      <c r="BV52" s="202">
        <f t="shared" si="150"/>
        <v>9.9176725943800541</v>
      </c>
      <c r="BW52" s="870">
        <f>(((BS52+BC52)+AM52)+W52)</f>
        <v>4.8796834066126058</v>
      </c>
      <c r="BX52" s="893">
        <f t="shared" si="151"/>
        <v>6.9260906131045523</v>
      </c>
      <c r="BY52" s="509"/>
      <c r="BZ52" s="926">
        <f t="shared" ref="BZ52:BZ65" si="176">RANK(CB52,CB$51:CB$65)</f>
        <v>4</v>
      </c>
      <c r="CA52" s="132" t="str">
        <f t="shared" ref="CA52:CA73" si="177">C52</f>
        <v>Pavel Datsyuk</v>
      </c>
      <c r="CB52" s="70">
        <f t="shared" si="50"/>
        <v>4.8796834066126058</v>
      </c>
      <c r="CC52" s="141">
        <v>2</v>
      </c>
      <c r="CD52" s="929" t="str">
        <f t="shared" ref="CD52:CE52" si="178">VLOOKUP(CC52,BZ$51:CB$65,2,FALSE)</f>
        <v>Patrick Sharp</v>
      </c>
      <c r="CE52" s="105">
        <f t="shared" si="178"/>
        <v>11.54073967420347</v>
      </c>
      <c r="CF52" s="42"/>
      <c r="CG52" s="44" t="e">
        <f>RANK(CI52,CI$6:CI$178)</f>
        <v>#REF!</v>
      </c>
      <c r="CH52" s="27" t="e">
        <f>#REF!</f>
        <v>#REF!</v>
      </c>
      <c r="CI52" s="64" t="e">
        <f>#REF!</f>
        <v>#REF!</v>
      </c>
      <c r="CJ52" s="141">
        <f>CJ54+1</f>
        <v>5</v>
      </c>
      <c r="CK52" s="32" t="e">
        <f t="shared" ref="CK52:CL54" si="179">VLOOKUP(CJ52,CG$6:CI$178,2,FALSE)</f>
        <v>#N/A</v>
      </c>
      <c r="CL52" s="34" t="e">
        <f t="shared" si="179"/>
        <v>#N/A</v>
      </c>
      <c r="CM52" s="951"/>
      <c r="CN52" s="120">
        <f t="shared" ref="CN52:CN65" si="180">RANK(CP52,CP$51:CP$65)</f>
        <v>4</v>
      </c>
      <c r="CO52" s="32" t="str">
        <f t="shared" si="54"/>
        <v>Pavel Datsyuk</v>
      </c>
      <c r="CP52" s="34">
        <f t="shared" si="43"/>
        <v>6.9260906131045523</v>
      </c>
      <c r="CQ52" s="141">
        <v>2</v>
      </c>
      <c r="CR52" s="32" t="str">
        <f t="shared" ref="CR52:CS52" si="181">VLOOKUP(CQ52,CN$51:CP$65,2,FALSE)</f>
        <v>Patrick Sharp</v>
      </c>
      <c r="CS52" s="34">
        <f t="shared" si="181"/>
        <v>9.0185191966926723</v>
      </c>
      <c r="CT52" s="13"/>
      <c r="CU52" s="14"/>
      <c r="CV52" s="14"/>
      <c r="CW52" s="14"/>
      <c r="CX52" s="14"/>
      <c r="CY52" s="14"/>
      <c r="CZ52" s="14"/>
      <c r="DA52" s="14"/>
      <c r="DB52" s="14"/>
      <c r="DC52" s="14"/>
      <c r="DD52" s="14"/>
      <c r="DE52" s="14"/>
    </row>
    <row r="53" spans="1:109" ht="16.5" customHeight="1" outlineLevel="1">
      <c r="A53" t="str">
        <f t="shared" si="44"/>
        <v>Jarome Iginla</v>
      </c>
      <c r="B53" s="320" t="str">
        <f t="shared" si="172"/>
        <v>Iginla</v>
      </c>
      <c r="C53" s="431" t="s">
        <v>74</v>
      </c>
      <c r="D53" s="417">
        <v>82</v>
      </c>
      <c r="E53" s="154">
        <v>82</v>
      </c>
      <c r="F53" s="224">
        <v>44</v>
      </c>
      <c r="G53" s="224">
        <f>VLOOKUP(A53,'Hard Stats 2013-2014'!$A$2:$L$691,4,0)</f>
        <v>78</v>
      </c>
      <c r="H53" s="155">
        <v>43</v>
      </c>
      <c r="I53" s="156">
        <v>32</v>
      </c>
      <c r="J53" s="231">
        <v>14</v>
      </c>
      <c r="K53" s="1058">
        <f>VLOOKUP(A53,'Hard Stats 2013-2014'!$A$2:$L$691,5,0)</f>
        <v>30</v>
      </c>
      <c r="L53" s="497">
        <f t="shared" si="173"/>
        <v>40.378048780487809</v>
      </c>
      <c r="M53" s="158">
        <f t="shared" si="173"/>
        <v>30.04878048780488</v>
      </c>
      <c r="N53" s="238">
        <f t="shared" si="174"/>
        <v>24.5</v>
      </c>
      <c r="O53" s="610">
        <f t="shared" si="175"/>
        <v>29.615384615384617</v>
      </c>
      <c r="P53" s="597">
        <f>(L53/(L$146))*1000</f>
        <v>17.27037100467691</v>
      </c>
      <c r="Q53" s="159">
        <f>(M53/(M$146))*1000</f>
        <v>12.031637966603205</v>
      </c>
      <c r="R53" s="247">
        <f>(N53/(N$146))*1000</f>
        <v>9.4783055367359292</v>
      </c>
      <c r="S53" s="643">
        <f>(O53/(O$146))*1000</f>
        <v>10.45763110008745</v>
      </c>
      <c r="T53" s="630">
        <f>(P53-H$147)</f>
        <v>9.0736496932014994</v>
      </c>
      <c r="U53" s="20">
        <f>(Q53-I$147)</f>
        <v>4.2796999821070809</v>
      </c>
      <c r="V53" s="254">
        <f>(R53-J$147)</f>
        <v>2.0156189695717499</v>
      </c>
      <c r="W53" s="1072">
        <f>(S53-K$147)</f>
        <v>3.1583610270947498</v>
      </c>
      <c r="X53" s="661">
        <v>43</v>
      </c>
      <c r="Y53" s="156">
        <v>35</v>
      </c>
      <c r="Z53" s="231">
        <v>19</v>
      </c>
      <c r="AA53" s="1091">
        <f>VLOOKUP(A53,'Hard Stats 2013-2014'!$A$2:$L$691,6,0)</f>
        <v>31</v>
      </c>
      <c r="AB53" s="774">
        <f t="shared" si="112"/>
        <v>40.378048780487809</v>
      </c>
      <c r="AC53" s="160">
        <f t="shared" si="113"/>
        <v>32.865853658536587</v>
      </c>
      <c r="AD53" s="262">
        <f t="shared" si="114"/>
        <v>33.25</v>
      </c>
      <c r="AE53" s="696">
        <f t="shared" si="115"/>
        <v>30.602564102564102</v>
      </c>
      <c r="AF53" s="161">
        <f t="shared" si="116"/>
        <v>9.9332446810665278</v>
      </c>
      <c r="AG53" s="153">
        <f t="shared" si="117"/>
        <v>7.9490501400304652</v>
      </c>
      <c r="AH53" s="214">
        <f t="shared" si="118"/>
        <v>7.1990911577353538</v>
      </c>
      <c r="AI53" s="727">
        <f t="shared" si="119"/>
        <v>6.5397214698653361</v>
      </c>
      <c r="AJ53" s="714">
        <f t="shared" si="120"/>
        <v>1.7365233695911169</v>
      </c>
      <c r="AK53" s="162">
        <f t="shared" si="121"/>
        <v>0.19711215553434158</v>
      </c>
      <c r="AL53" s="208">
        <f t="shared" si="122"/>
        <v>-0.26359540942882553</v>
      </c>
      <c r="AM53" s="1094">
        <f t="shared" si="123"/>
        <v>-0.75954860312736461</v>
      </c>
      <c r="AN53" s="661">
        <v>30</v>
      </c>
      <c r="AO53" s="156">
        <v>19</v>
      </c>
      <c r="AP53" s="231">
        <v>12</v>
      </c>
      <c r="AQ53" s="1091">
        <f>VLOOKUP(A53,'Hard Stats 2013-2014'!$A$2:$L$691,8,0)</f>
        <v>14</v>
      </c>
      <c r="AR53" s="774">
        <f t="shared" si="124"/>
        <v>28.170731707317074</v>
      </c>
      <c r="AS53" s="160">
        <f t="shared" si="125"/>
        <v>17.841463414634148</v>
      </c>
      <c r="AT53" s="262">
        <f t="shared" si="126"/>
        <v>21</v>
      </c>
      <c r="AU53" s="262">
        <f t="shared" si="127"/>
        <v>13.820512820512821</v>
      </c>
      <c r="AV53" s="683">
        <f t="shared" si="128"/>
        <v>13.6730609342476</v>
      </c>
      <c r="AW53" s="153">
        <f t="shared" si="129"/>
        <v>8.8876151736029811</v>
      </c>
      <c r="AX53" s="214">
        <f t="shared" si="130"/>
        <v>8.9183696463537867</v>
      </c>
      <c r="AY53" s="214">
        <f t="shared" si="131"/>
        <v>5.6543115072000578</v>
      </c>
      <c r="AZ53" s="714">
        <f t="shared" si="132"/>
        <v>5.4763396227721888</v>
      </c>
      <c r="BA53" s="162">
        <f t="shared" si="133"/>
        <v>1.1356771891068576</v>
      </c>
      <c r="BB53" s="208">
        <f t="shared" si="134"/>
        <v>1.4556830791896074</v>
      </c>
      <c r="BC53" s="1094">
        <f t="shared" si="135"/>
        <v>-1.6449585657926429</v>
      </c>
      <c r="BD53" s="661">
        <v>289</v>
      </c>
      <c r="BE53" s="156">
        <v>251</v>
      </c>
      <c r="BF53" s="231">
        <v>134</v>
      </c>
      <c r="BG53" s="1091">
        <f>VLOOKUP(A53,'Hard Stats 2013-2014'!$A$2:$L$691,9,0)</f>
        <v>209</v>
      </c>
      <c r="BH53" s="774">
        <f t="shared" si="136"/>
        <v>271.3780487804878</v>
      </c>
      <c r="BI53" s="160">
        <f t="shared" si="137"/>
        <v>235.69512195121951</v>
      </c>
      <c r="BJ53" s="262">
        <f t="shared" si="138"/>
        <v>234.5</v>
      </c>
      <c r="BK53" s="262">
        <f t="shared" si="139"/>
        <v>206.32051282051282</v>
      </c>
      <c r="BL53" s="683">
        <f t="shared" si="140"/>
        <v>11.58012745932688</v>
      </c>
      <c r="BM53" s="153">
        <f t="shared" si="141"/>
        <v>9.7932032472503803</v>
      </c>
      <c r="BN53" s="214">
        <f t="shared" si="142"/>
        <v>9.3686235254071359</v>
      </c>
      <c r="BO53" s="214">
        <f t="shared" si="143"/>
        <v>7.7428736668172604</v>
      </c>
      <c r="BP53" s="714">
        <f t="shared" si="144"/>
        <v>3.3834061478514688</v>
      </c>
      <c r="BQ53" s="162">
        <f t="shared" si="145"/>
        <v>2.0412652627542567</v>
      </c>
      <c r="BR53" s="208">
        <f t="shared" si="146"/>
        <v>1.9059369582429566</v>
      </c>
      <c r="BS53" s="1094">
        <f t="shared" si="147"/>
        <v>0.44360359382455972</v>
      </c>
      <c r="BT53" s="750">
        <f t="shared" si="148"/>
        <v>19.669918833416276</v>
      </c>
      <c r="BU53" s="163">
        <f t="shared" si="149"/>
        <v>7.6537545895025367</v>
      </c>
      <c r="BV53" s="202">
        <f t="shared" si="150"/>
        <v>5.1136435975754884</v>
      </c>
      <c r="BW53" s="870">
        <f>(((BS53+BC53)+AM53)+W53)</f>
        <v>1.197457451999302</v>
      </c>
      <c r="BX53" s="893">
        <f t="shared" si="151"/>
        <v>3.0179430094224813</v>
      </c>
      <c r="BY53" s="509"/>
      <c r="BZ53" s="926">
        <f t="shared" si="176"/>
        <v>6</v>
      </c>
      <c r="CA53" s="132" t="str">
        <f t="shared" si="177"/>
        <v>Jarome Iginla</v>
      </c>
      <c r="CB53" s="70">
        <f t="shared" si="50"/>
        <v>1.197457451999302</v>
      </c>
      <c r="CC53" s="141">
        <v>3</v>
      </c>
      <c r="CD53" s="929" t="str">
        <f t="shared" ref="CD53:CE53" si="182">VLOOKUP(CC53,BZ$51:CB$65,2,FALSE)</f>
        <v>Chris Kunitz</v>
      </c>
      <c r="CE53" s="105">
        <f t="shared" si="182"/>
        <v>6.9267738116615307</v>
      </c>
      <c r="CF53" s="42"/>
      <c r="CG53" s="44" t="e">
        <f>RANK(CI53,CI$6:CI$178)</f>
        <v>#REF!</v>
      </c>
      <c r="CH53" s="27" t="e">
        <f>#REF!</f>
        <v>#REF!</v>
      </c>
      <c r="CI53" s="64" t="e">
        <f>#REF!</f>
        <v>#REF!</v>
      </c>
      <c r="CJ53" s="141">
        <f>CJ41+1</f>
        <v>3</v>
      </c>
      <c r="CK53" s="32" t="e">
        <f t="shared" si="179"/>
        <v>#N/A</v>
      </c>
      <c r="CL53" s="34" t="e">
        <f t="shared" si="179"/>
        <v>#N/A</v>
      </c>
      <c r="CM53" s="951"/>
      <c r="CN53" s="120">
        <f t="shared" si="180"/>
        <v>7</v>
      </c>
      <c r="CO53" s="32" t="str">
        <f t="shared" si="54"/>
        <v>Jarome Iginla</v>
      </c>
      <c r="CP53" s="34">
        <f t="shared" si="43"/>
        <v>3.0179430094224813</v>
      </c>
      <c r="CQ53" s="141">
        <v>3</v>
      </c>
      <c r="CR53" s="32" t="str">
        <f t="shared" ref="CR53:CS53" si="183">VLOOKUP(CQ53,CN$51:CP$65,2,FALSE)</f>
        <v>Chris Kunitz</v>
      </c>
      <c r="CS53" s="34">
        <f t="shared" si="183"/>
        <v>8.0493786746386196</v>
      </c>
      <c r="CT53" s="13"/>
      <c r="CU53" s="14"/>
      <c r="CV53" s="14"/>
      <c r="CW53" s="14"/>
      <c r="CX53" s="14"/>
      <c r="CY53" s="14"/>
      <c r="CZ53" s="14"/>
      <c r="DA53" s="14"/>
      <c r="DB53" s="14"/>
      <c r="DC53" s="14"/>
      <c r="DD53" s="14"/>
      <c r="DE53" s="14"/>
    </row>
    <row r="54" spans="1:109" ht="16.5" customHeight="1" outlineLevel="1">
      <c r="A54" t="str">
        <f t="shared" si="44"/>
        <v>Nazem Kadri</v>
      </c>
      <c r="B54" s="320" t="str">
        <f t="shared" si="172"/>
        <v>Kadri</v>
      </c>
      <c r="C54" s="442" t="s">
        <v>53</v>
      </c>
      <c r="D54" s="422">
        <v>29</v>
      </c>
      <c r="E54" s="338">
        <v>21</v>
      </c>
      <c r="F54" s="339">
        <v>48</v>
      </c>
      <c r="G54" s="339">
        <f>VLOOKUP(A54,'Hard Stats 2013-2014'!$A$2:$L$691,4,0)</f>
        <v>78</v>
      </c>
      <c r="H54" s="340">
        <v>3</v>
      </c>
      <c r="I54" s="341">
        <v>5</v>
      </c>
      <c r="J54" s="342">
        <v>18</v>
      </c>
      <c r="K54" s="1062">
        <f>VLOOKUP(A54,'Hard Stats 2013-2014'!$A$2:$L$691,5,0)</f>
        <v>20</v>
      </c>
      <c r="L54" s="804">
        <f t="shared" si="173"/>
        <v>7.9655172413793105</v>
      </c>
      <c r="M54" s="344">
        <f t="shared" si="173"/>
        <v>18.333333333333332</v>
      </c>
      <c r="N54" s="345">
        <f t="shared" si="174"/>
        <v>28.875</v>
      </c>
      <c r="O54" s="618">
        <f t="shared" si="175"/>
        <v>19.743589743589741</v>
      </c>
      <c r="P54" s="604">
        <f>(L54/(L$146))*1000</f>
        <v>3.4069857795914351</v>
      </c>
      <c r="Q54" s="346">
        <f>(M54/(M$146))*1000</f>
        <v>7.3407314974811211</v>
      </c>
      <c r="R54" s="347">
        <f>(N54/(N$146))*1000</f>
        <v>11.170860096867347</v>
      </c>
      <c r="S54" s="650">
        <f>(O54/(O$146))*1000</f>
        <v>6.9717540667249658</v>
      </c>
      <c r="T54" s="637">
        <f>(P54-H$147)</f>
        <v>-4.7897355318839754</v>
      </c>
      <c r="U54" s="348">
        <f>(Q54-I$147)</f>
        <v>-0.41120648701500251</v>
      </c>
      <c r="V54" s="349">
        <f>(R54-J$147)</f>
        <v>3.7081735297031679</v>
      </c>
      <c r="W54" s="1080">
        <f>(S54-K$147)</f>
        <v>-0.32751600626773492</v>
      </c>
      <c r="X54" s="670">
        <v>9</v>
      </c>
      <c r="Y54" s="341">
        <v>2</v>
      </c>
      <c r="Z54" s="342">
        <v>26</v>
      </c>
      <c r="AA54" s="1091">
        <f>VLOOKUP(A54,'Hard Stats 2013-2014'!$A$2:$L$691,6,0)</f>
        <v>30</v>
      </c>
      <c r="AB54" s="778">
        <f t="shared" si="112"/>
        <v>23.896551724137932</v>
      </c>
      <c r="AC54" s="350">
        <f t="shared" si="113"/>
        <v>7.333333333333333</v>
      </c>
      <c r="AD54" s="351">
        <f t="shared" si="114"/>
        <v>41.708333333333329</v>
      </c>
      <c r="AE54" s="703">
        <f t="shared" si="115"/>
        <v>29.615384615384617</v>
      </c>
      <c r="AF54" s="407">
        <f t="shared" si="116"/>
        <v>5.878696531376983</v>
      </c>
      <c r="AG54" s="352">
        <f t="shared" si="117"/>
        <v>1.7736656094761853</v>
      </c>
      <c r="AH54" s="353">
        <f t="shared" si="118"/>
        <v>9.0304389083873282</v>
      </c>
      <c r="AI54" s="735">
        <f t="shared" si="119"/>
        <v>6.3287627127729067</v>
      </c>
      <c r="AJ54" s="721">
        <f t="shared" si="120"/>
        <v>-2.3180247800984279</v>
      </c>
      <c r="AK54" s="354">
        <f t="shared" si="121"/>
        <v>-5.9782723750199382</v>
      </c>
      <c r="AL54" s="355">
        <f t="shared" si="122"/>
        <v>1.5677523412231489</v>
      </c>
      <c r="AM54" s="1101">
        <f t="shared" si="123"/>
        <v>-0.970507360219794</v>
      </c>
      <c r="AN54" s="670">
        <v>2</v>
      </c>
      <c r="AO54" s="341">
        <v>1</v>
      </c>
      <c r="AP54" s="342">
        <v>8</v>
      </c>
      <c r="AQ54" s="1107">
        <f>VLOOKUP(A54,'Hard Stats 2013-2014'!$A$2:$L$691,8,0)</f>
        <v>18</v>
      </c>
      <c r="AR54" s="778">
        <f t="shared" si="124"/>
        <v>5.3103448275862064</v>
      </c>
      <c r="AS54" s="350">
        <f t="shared" si="125"/>
        <v>3.6666666666666665</v>
      </c>
      <c r="AT54" s="351">
        <f t="shared" si="126"/>
        <v>12.833333333333332</v>
      </c>
      <c r="AU54" s="351">
        <f t="shared" si="127"/>
        <v>17.76923076923077</v>
      </c>
      <c r="AV54" s="690">
        <f t="shared" si="128"/>
        <v>2.5774505669156391</v>
      </c>
      <c r="AW54" s="352">
        <f t="shared" si="129"/>
        <v>1.8265274291615146</v>
      </c>
      <c r="AX54" s="353">
        <f t="shared" si="130"/>
        <v>5.450114783882869</v>
      </c>
      <c r="AY54" s="353">
        <f t="shared" si="131"/>
        <v>7.2698290806857884</v>
      </c>
      <c r="AZ54" s="721">
        <f t="shared" si="132"/>
        <v>-5.6192707445597723</v>
      </c>
      <c r="BA54" s="354">
        <f t="shared" si="133"/>
        <v>-5.9254105553346088</v>
      </c>
      <c r="BB54" s="355">
        <f t="shared" si="134"/>
        <v>-2.0125717832813104</v>
      </c>
      <c r="BC54" s="1101">
        <f t="shared" si="135"/>
        <v>-2.9440992306912328E-2</v>
      </c>
      <c r="BD54" s="670">
        <v>51</v>
      </c>
      <c r="BE54" s="341">
        <v>28</v>
      </c>
      <c r="BF54" s="342">
        <v>107</v>
      </c>
      <c r="BG54" s="1107">
        <f>VLOOKUP(A54,'Hard Stats 2013-2014'!$A$2:$L$691,9,0)</f>
        <v>148</v>
      </c>
      <c r="BH54" s="778">
        <f t="shared" si="136"/>
        <v>135.41379310344828</v>
      </c>
      <c r="BI54" s="350">
        <f t="shared" si="137"/>
        <v>102.66666666666666</v>
      </c>
      <c r="BJ54" s="351">
        <f t="shared" si="138"/>
        <v>171.64583333333331</v>
      </c>
      <c r="BK54" s="351">
        <f t="shared" si="139"/>
        <v>146.10256410256409</v>
      </c>
      <c r="BL54" s="690">
        <f t="shared" si="140"/>
        <v>5.778319178487652</v>
      </c>
      <c r="BM54" s="352">
        <f t="shared" si="141"/>
        <v>4.2658308965446539</v>
      </c>
      <c r="BN54" s="353">
        <f t="shared" si="142"/>
        <v>6.8575061501269889</v>
      </c>
      <c r="BO54" s="353">
        <f t="shared" si="143"/>
        <v>5.4829918788945182</v>
      </c>
      <c r="BP54" s="721">
        <f t="shared" si="144"/>
        <v>-2.418402132987759</v>
      </c>
      <c r="BQ54" s="354">
        <f t="shared" si="145"/>
        <v>-3.4861070879514697</v>
      </c>
      <c r="BR54" s="355">
        <f t="shared" si="146"/>
        <v>-0.60518041703719039</v>
      </c>
      <c r="BS54" s="1101">
        <f t="shared" si="147"/>
        <v>-1.8162781940981825</v>
      </c>
      <c r="BT54" s="758">
        <f t="shared" si="148"/>
        <v>-15.145433189529935</v>
      </c>
      <c r="BU54" s="356">
        <f t="shared" si="149"/>
        <v>-15.800996505321018</v>
      </c>
      <c r="BV54" s="357">
        <f t="shared" si="150"/>
        <v>2.6581736706078161</v>
      </c>
      <c r="BW54" s="870">
        <f>(((BS54+BC54)+AM54)+W54)</f>
        <v>-3.1437425528926237</v>
      </c>
      <c r="BX54" s="893">
        <f t="shared" si="151"/>
        <v>-2.6688930810853311</v>
      </c>
      <c r="BY54" s="509"/>
      <c r="BZ54" s="926">
        <f t="shared" si="176"/>
        <v>13</v>
      </c>
      <c r="CA54" s="132" t="str">
        <f t="shared" si="177"/>
        <v>Nazem Kadri</v>
      </c>
      <c r="CB54" s="70">
        <f t="shared" si="50"/>
        <v>-3.1437425528926237</v>
      </c>
      <c r="CC54" s="141">
        <v>4</v>
      </c>
      <c r="CD54" s="929" t="str">
        <f t="shared" ref="CD54:CE54" si="184">VLOOKUP(CC54,BZ$51:CB$65,2,FALSE)</f>
        <v>Pavel Datsyuk</v>
      </c>
      <c r="CE54" s="105">
        <f t="shared" si="184"/>
        <v>4.8796834066126058</v>
      </c>
      <c r="CF54" s="42"/>
      <c r="CG54" s="44" t="e">
        <f>RANK(CI54,CI$6:CI$178)</f>
        <v>#REF!</v>
      </c>
      <c r="CH54" s="27" t="e">
        <f>#REF!</f>
        <v>#REF!</v>
      </c>
      <c r="CI54" s="64" t="e">
        <f>#REF!</f>
        <v>#REF!</v>
      </c>
      <c r="CJ54" s="141">
        <f>CJ53+1</f>
        <v>4</v>
      </c>
      <c r="CK54" s="32" t="e">
        <f t="shared" si="179"/>
        <v>#N/A</v>
      </c>
      <c r="CL54" s="34" t="e">
        <f t="shared" si="179"/>
        <v>#N/A</v>
      </c>
      <c r="CM54" s="951"/>
      <c r="CN54" s="120">
        <f t="shared" si="180"/>
        <v>13</v>
      </c>
      <c r="CO54" s="32" t="str">
        <f t="shared" si="54"/>
        <v>Nazem Kadri</v>
      </c>
      <c r="CP54" s="34">
        <f t="shared" si="43"/>
        <v>-2.6688930810853311</v>
      </c>
      <c r="CQ54" s="141">
        <v>4</v>
      </c>
      <c r="CR54" s="32" t="str">
        <f t="shared" ref="CR54:CS54" si="185">VLOOKUP(CQ54,CN$51:CP$65,2,FALSE)</f>
        <v>Pavel Datsyuk</v>
      </c>
      <c r="CS54" s="34">
        <f t="shared" si="185"/>
        <v>6.9260906131045523</v>
      </c>
      <c r="CT54" s="13"/>
      <c r="CU54" s="14"/>
      <c r="CV54" s="14"/>
      <c r="CW54" s="14"/>
      <c r="CX54" s="14"/>
      <c r="CY54" s="14"/>
      <c r="CZ54" s="14"/>
      <c r="DA54" s="14"/>
      <c r="DB54" s="14"/>
      <c r="DC54" s="14"/>
      <c r="DD54" s="14"/>
      <c r="DE54" s="14"/>
    </row>
    <row r="55" spans="1:109" ht="16.5" customHeight="1" outlineLevel="1">
      <c r="A55" t="str">
        <f t="shared" si="44"/>
        <v>Evander Kane</v>
      </c>
      <c r="B55" s="320" t="str">
        <f t="shared" si="172"/>
        <v>Kane</v>
      </c>
      <c r="C55" s="431" t="s">
        <v>81</v>
      </c>
      <c r="D55" s="421">
        <v>73</v>
      </c>
      <c r="E55" s="189">
        <v>74</v>
      </c>
      <c r="F55" s="226">
        <v>48</v>
      </c>
      <c r="G55" s="226">
        <f>VLOOKUP(A55,'Hard Stats 2013-2014'!$A$2:$L$691,4,0)</f>
        <v>63</v>
      </c>
      <c r="H55" s="190">
        <v>19</v>
      </c>
      <c r="I55" s="82">
        <v>30</v>
      </c>
      <c r="J55" s="233">
        <v>17</v>
      </c>
      <c r="K55" s="1063">
        <f>VLOOKUP(A55,'Hard Stats 2013-2014'!$A$2:$L$691,5,0)</f>
        <v>19</v>
      </c>
      <c r="L55" s="802">
        <f t="shared" si="173"/>
        <v>20.041095890410958</v>
      </c>
      <c r="M55" s="80">
        <f t="shared" si="173"/>
        <v>31.216216216216218</v>
      </c>
      <c r="N55" s="239">
        <f t="shared" si="174"/>
        <v>27.270833333333336</v>
      </c>
      <c r="O55" s="616">
        <f t="shared" si="175"/>
        <v>23.222222222222221</v>
      </c>
      <c r="P55" s="602">
        <f>(L55/(L$146))*1000</f>
        <v>8.5719139934012816</v>
      </c>
      <c r="Q55" s="36">
        <f>(M55/(M$146))*1000</f>
        <v>12.499083360575964</v>
      </c>
      <c r="R55" s="248">
        <f>(N55/(N$146))*1000</f>
        <v>10.550256758152495</v>
      </c>
      <c r="S55" s="648">
        <f>(O55/(O$146))*1000</f>
        <v>8.2001107356241274</v>
      </c>
      <c r="T55" s="635">
        <f>(P55-H$147)</f>
        <v>0.37519268192587063</v>
      </c>
      <c r="U55" s="37">
        <f>(Q55-I$147)</f>
        <v>4.7471453760798408</v>
      </c>
      <c r="V55" s="255">
        <f>(R55-J$147)</f>
        <v>3.0875701909883153</v>
      </c>
      <c r="W55" s="1078">
        <f>(S55-K$147)</f>
        <v>0.9008406626314267</v>
      </c>
      <c r="X55" s="668">
        <v>24</v>
      </c>
      <c r="Y55" s="82">
        <v>27</v>
      </c>
      <c r="Z55" s="233">
        <v>16</v>
      </c>
      <c r="AA55" s="1091">
        <f>VLOOKUP(A55,'Hard Stats 2013-2014'!$A$2:$L$691,6,0)</f>
        <v>22</v>
      </c>
      <c r="AB55" s="777">
        <f t="shared" si="112"/>
        <v>25.315068493150683</v>
      </c>
      <c r="AC55" s="81">
        <f t="shared" si="113"/>
        <v>28.094594594594593</v>
      </c>
      <c r="AD55" s="263">
        <f t="shared" si="114"/>
        <v>25.666666666666664</v>
      </c>
      <c r="AE55" s="701">
        <f t="shared" si="115"/>
        <v>26.888888888888886</v>
      </c>
      <c r="AF55" s="192">
        <f t="shared" si="116"/>
        <v>6.2276602524176257</v>
      </c>
      <c r="AG55" s="38">
        <f t="shared" si="117"/>
        <v>6.7950567606283583</v>
      </c>
      <c r="AH55" s="215">
        <f t="shared" si="118"/>
        <v>5.5571931743922018</v>
      </c>
      <c r="AI55" s="732">
        <f t="shared" si="119"/>
        <v>5.7461147169938123</v>
      </c>
      <c r="AJ55" s="719">
        <f t="shared" si="120"/>
        <v>-1.9690610590577853</v>
      </c>
      <c r="AK55" s="39">
        <f t="shared" si="121"/>
        <v>-0.95688122386776531</v>
      </c>
      <c r="AL55" s="209">
        <f t="shared" si="122"/>
        <v>-1.9054933927719775</v>
      </c>
      <c r="AM55" s="1099">
        <f t="shared" si="123"/>
        <v>-1.5531553559988884</v>
      </c>
      <c r="AN55" s="668">
        <v>8</v>
      </c>
      <c r="AO55" s="82">
        <v>9</v>
      </c>
      <c r="AP55" s="233">
        <v>4</v>
      </c>
      <c r="AQ55" s="1092">
        <f>VLOOKUP(A55,'Hard Stats 2013-2014'!$A$2:$L$691,8,0)</f>
        <v>5</v>
      </c>
      <c r="AR55" s="777">
        <f t="shared" si="124"/>
        <v>8.4383561643835616</v>
      </c>
      <c r="AS55" s="81">
        <f t="shared" si="125"/>
        <v>9.3648648648648649</v>
      </c>
      <c r="AT55" s="263">
        <f t="shared" si="126"/>
        <v>6.4166666666666661</v>
      </c>
      <c r="AU55" s="263">
        <f t="shared" si="127"/>
        <v>6.1111111111111107</v>
      </c>
      <c r="AV55" s="688">
        <f t="shared" si="128"/>
        <v>4.0956748734549882</v>
      </c>
      <c r="AW55" s="38">
        <f t="shared" si="129"/>
        <v>4.6650497852908961</v>
      </c>
      <c r="AX55" s="215">
        <f t="shared" si="130"/>
        <v>2.7250573919414345</v>
      </c>
      <c r="AY55" s="215">
        <f t="shared" si="131"/>
        <v>2.5002057684898209</v>
      </c>
      <c r="AZ55" s="719">
        <f t="shared" si="132"/>
        <v>-4.1010464380204228</v>
      </c>
      <c r="BA55" s="39">
        <f t="shared" si="133"/>
        <v>-3.0868881992052275</v>
      </c>
      <c r="BB55" s="209">
        <f t="shared" si="134"/>
        <v>-4.7376291752227448</v>
      </c>
      <c r="BC55" s="1099">
        <f t="shared" si="135"/>
        <v>-4.7990643045028794</v>
      </c>
      <c r="BD55" s="668">
        <v>234</v>
      </c>
      <c r="BE55" s="82">
        <v>287</v>
      </c>
      <c r="BF55" s="233">
        <v>190</v>
      </c>
      <c r="BG55" s="1092">
        <f>VLOOKUP(A55,'Hard Stats 2013-2014'!$A$2:$L$691,9,0)</f>
        <v>250</v>
      </c>
      <c r="BH55" s="777">
        <f t="shared" si="136"/>
        <v>246.82191780821918</v>
      </c>
      <c r="BI55" s="81">
        <f t="shared" si="137"/>
        <v>298.63513513513516</v>
      </c>
      <c r="BJ55" s="263">
        <f t="shared" si="138"/>
        <v>304.79166666666669</v>
      </c>
      <c r="BK55" s="263">
        <f t="shared" si="139"/>
        <v>305.55555555555554</v>
      </c>
      <c r="BL55" s="688">
        <f t="shared" si="140"/>
        <v>10.532278792698687</v>
      </c>
      <c r="BM55" s="38">
        <f t="shared" si="141"/>
        <v>12.408379736232931</v>
      </c>
      <c r="BN55" s="215">
        <f t="shared" si="142"/>
        <v>12.176880079664748</v>
      </c>
      <c r="BO55" s="215">
        <f t="shared" si="143"/>
        <v>11.467003607726634</v>
      </c>
      <c r="BP55" s="719">
        <f t="shared" si="144"/>
        <v>2.335557481223276</v>
      </c>
      <c r="BQ55" s="39">
        <f t="shared" si="145"/>
        <v>4.6564417517368071</v>
      </c>
      <c r="BR55" s="209">
        <f t="shared" si="146"/>
        <v>4.7141935125005689</v>
      </c>
      <c r="BS55" s="1099">
        <f t="shared" si="147"/>
        <v>4.1677335347339328</v>
      </c>
      <c r="BT55" s="756">
        <f t="shared" si="148"/>
        <v>-3.3593573339290614</v>
      </c>
      <c r="BU55" s="85">
        <f t="shared" si="149"/>
        <v>5.359817704743655</v>
      </c>
      <c r="BV55" s="203">
        <f t="shared" si="150"/>
        <v>1.1586411354941619</v>
      </c>
      <c r="BW55" s="872">
        <f>(((BS55+BC55)+AM55)+W55)</f>
        <v>-1.2836454631364083</v>
      </c>
      <c r="BX55" s="896">
        <f t="shared" si="151"/>
        <v>0.1133868332407692</v>
      </c>
      <c r="BY55" s="509"/>
      <c r="BZ55" s="926">
        <f t="shared" si="176"/>
        <v>11</v>
      </c>
      <c r="CA55" s="132" t="str">
        <f t="shared" si="177"/>
        <v>Evander Kane</v>
      </c>
      <c r="CB55" s="70">
        <f t="shared" si="50"/>
        <v>-1.2836454631364083</v>
      </c>
      <c r="CC55" s="141">
        <v>5</v>
      </c>
      <c r="CD55" s="32" t="str">
        <f t="shared" ref="CD55:CE55" si="186">VLOOKUP(CC55,BZ$51:CB$65,2,FALSE)</f>
        <v>Jonathan Toews</v>
      </c>
      <c r="CE55" s="34">
        <f t="shared" si="186"/>
        <v>3.036537391249162</v>
      </c>
      <c r="CF55" s="42"/>
      <c r="CG55" s="44" t="e">
        <f>RANK(CI55,CI$27:CI$55)</f>
        <v>#REF!</v>
      </c>
      <c r="CH55" s="27" t="e">
        <f>#REF!</f>
        <v>#REF!</v>
      </c>
      <c r="CI55" s="64" t="e">
        <f>#REF!</f>
        <v>#REF!</v>
      </c>
      <c r="CJ55" s="141">
        <f>CJ83+1</f>
        <v>4</v>
      </c>
      <c r="CK55" s="32" t="e">
        <f>VLOOKUP(CJ55,CG$27:CI$55,2,FALSE)</f>
        <v>#N/A</v>
      </c>
      <c r="CL55" s="34" t="e">
        <f>VLOOKUP(CK55,CH$27:CJ$55,2,FALSE)</f>
        <v>#N/A</v>
      </c>
      <c r="CM55" s="951"/>
      <c r="CN55" s="120">
        <f t="shared" si="180"/>
        <v>8</v>
      </c>
      <c r="CO55" s="32" t="str">
        <f t="shared" si="54"/>
        <v>Evander Kane</v>
      </c>
      <c r="CP55" s="34">
        <f t="shared" si="43"/>
        <v>0.1133868332407692</v>
      </c>
      <c r="CQ55" s="141">
        <v>5</v>
      </c>
      <c r="CR55" s="32" t="str">
        <f t="shared" ref="CR55:CS55" si="187">VLOOKUP(CQ55,CN$51:CP$65,2,FALSE)</f>
        <v>Jonathan Toews</v>
      </c>
      <c r="CS55" s="34">
        <f t="shared" si="187"/>
        <v>5.0424203240223076</v>
      </c>
      <c r="CT55" s="13"/>
      <c r="CU55" s="14"/>
      <c r="CV55" s="14"/>
      <c r="CW55" s="14"/>
      <c r="CX55" s="14"/>
      <c r="CY55" s="14"/>
      <c r="CZ55" s="14"/>
      <c r="DA55" s="14"/>
      <c r="DB55" s="14"/>
      <c r="DC55" s="14"/>
      <c r="DD55" s="14"/>
      <c r="DE55" s="14"/>
    </row>
    <row r="56" spans="1:109" ht="16.5" customHeight="1" outlineLevel="1">
      <c r="A56" t="str">
        <f t="shared" si="44"/>
        <v>Chris Kunitz</v>
      </c>
      <c r="B56" s="320" t="str">
        <f t="shared" si="172"/>
        <v>Kunitz</v>
      </c>
      <c r="C56" s="431" t="s">
        <v>95</v>
      </c>
      <c r="D56" s="417">
        <v>66</v>
      </c>
      <c r="E56" s="154">
        <v>82</v>
      </c>
      <c r="F56" s="224">
        <v>48</v>
      </c>
      <c r="G56" s="224">
        <f>VLOOKUP(A56,'Hard Stats 2013-2014'!$A$2:$L$691,4,0)</f>
        <v>78</v>
      </c>
      <c r="H56" s="155">
        <v>23</v>
      </c>
      <c r="I56" s="156">
        <v>26</v>
      </c>
      <c r="J56" s="231">
        <v>22</v>
      </c>
      <c r="K56" s="1058">
        <f>VLOOKUP(A56,'Hard Stats 2013-2014'!$A$2:$L$691,5,0)</f>
        <v>35</v>
      </c>
      <c r="L56" s="497">
        <f t="shared" si="173"/>
        <v>26.833333333333336</v>
      </c>
      <c r="M56" s="158">
        <f t="shared" si="173"/>
        <v>24.414634146341463</v>
      </c>
      <c r="N56" s="240">
        <f t="shared" si="174"/>
        <v>35.291666666666664</v>
      </c>
      <c r="O56" s="612">
        <f t="shared" si="175"/>
        <v>34.551282051282051</v>
      </c>
      <c r="P56" s="599">
        <f>(L56/(L$146))*1000</f>
        <v>11.477068257512562</v>
      </c>
      <c r="Q56" s="159">
        <f>(M56/(M$146))*1000</f>
        <v>9.7757058478651029</v>
      </c>
      <c r="R56" s="249">
        <f>(N56/(N$146))*1000</f>
        <v>13.653273451726756</v>
      </c>
      <c r="S56" s="645">
        <f>(O56/(O$146))*1000</f>
        <v>12.200569616768693</v>
      </c>
      <c r="T56" s="632">
        <f>(P56-H$147)</f>
        <v>3.2803469460371506</v>
      </c>
      <c r="U56" s="20">
        <f>(Q56-I$147)</f>
        <v>2.0237678633689793</v>
      </c>
      <c r="V56" s="256">
        <f>(R56-J$147)</f>
        <v>6.1905868845625767</v>
      </c>
      <c r="W56" s="1074">
        <f>(S56-K$147)</f>
        <v>4.9012995437759921</v>
      </c>
      <c r="X56" s="663">
        <v>25</v>
      </c>
      <c r="Y56" s="156">
        <v>25</v>
      </c>
      <c r="Z56" s="231">
        <v>30</v>
      </c>
      <c r="AA56" s="1091">
        <f>VLOOKUP(A56,'Hard Stats 2013-2014'!$A$2:$L$691,6,0)</f>
        <v>33</v>
      </c>
      <c r="AB56" s="774">
        <f t="shared" si="112"/>
        <v>29.166666666666668</v>
      </c>
      <c r="AC56" s="160">
        <f t="shared" si="113"/>
        <v>23.475609756097562</v>
      </c>
      <c r="AD56" s="264">
        <f t="shared" si="114"/>
        <v>48.125</v>
      </c>
      <c r="AE56" s="698">
        <f t="shared" si="115"/>
        <v>32.576923076923073</v>
      </c>
      <c r="AF56" s="308">
        <f t="shared" si="116"/>
        <v>7.175176742842277</v>
      </c>
      <c r="AG56" s="153">
        <f t="shared" si="117"/>
        <v>5.6778929571646177</v>
      </c>
      <c r="AH56" s="216">
        <f t="shared" si="118"/>
        <v>10.419737201985381</v>
      </c>
      <c r="AI56" s="729">
        <f t="shared" si="119"/>
        <v>6.9616389840501958</v>
      </c>
      <c r="AJ56" s="716">
        <f t="shared" si="120"/>
        <v>-1.0215445686331339</v>
      </c>
      <c r="AK56" s="162">
        <f t="shared" si="121"/>
        <v>-2.0740450273315059</v>
      </c>
      <c r="AL56" s="210">
        <f t="shared" si="122"/>
        <v>2.9570506348212016</v>
      </c>
      <c r="AM56" s="1096">
        <f t="shared" si="123"/>
        <v>-0.33763108894250493</v>
      </c>
      <c r="AN56" s="663">
        <v>11</v>
      </c>
      <c r="AO56" s="156">
        <v>18</v>
      </c>
      <c r="AP56" s="231">
        <v>16</v>
      </c>
      <c r="AQ56" s="1091">
        <f>VLOOKUP(A56,'Hard Stats 2013-2014'!$A$2:$L$691,8,0)</f>
        <v>22</v>
      </c>
      <c r="AR56" s="774">
        <f t="shared" si="124"/>
        <v>12.833333333333332</v>
      </c>
      <c r="AS56" s="160">
        <f t="shared" si="125"/>
        <v>16.902439024390244</v>
      </c>
      <c r="AT56" s="264">
        <f t="shared" si="126"/>
        <v>25.666666666666664</v>
      </c>
      <c r="AU56" s="264">
        <f t="shared" si="127"/>
        <v>21.717948717948719</v>
      </c>
      <c r="AV56" s="685">
        <f t="shared" si="128"/>
        <v>6.2288388700461281</v>
      </c>
      <c r="AW56" s="153">
        <f t="shared" si="129"/>
        <v>8.4198459539396655</v>
      </c>
      <c r="AX56" s="216">
        <f t="shared" si="130"/>
        <v>10.900229567765738</v>
      </c>
      <c r="AY56" s="216">
        <f t="shared" si="131"/>
        <v>8.8853466541715189</v>
      </c>
      <c r="AZ56" s="716">
        <f t="shared" si="132"/>
        <v>-1.9678824414292828</v>
      </c>
      <c r="BA56" s="162">
        <f t="shared" si="133"/>
        <v>0.66790796944354192</v>
      </c>
      <c r="BB56" s="210">
        <f t="shared" si="134"/>
        <v>3.4375430006015586</v>
      </c>
      <c r="BC56" s="1096">
        <f t="shared" si="135"/>
        <v>1.5860765811788182</v>
      </c>
      <c r="BD56" s="663">
        <v>133</v>
      </c>
      <c r="BE56" s="156">
        <v>230</v>
      </c>
      <c r="BF56" s="231">
        <v>113</v>
      </c>
      <c r="BG56" s="1091">
        <f>VLOOKUP(A56,'Hard Stats 2013-2014'!$A$2:$L$691,9,0)</f>
        <v>218</v>
      </c>
      <c r="BH56" s="774">
        <f t="shared" si="136"/>
        <v>155.16666666666666</v>
      </c>
      <c r="BI56" s="160">
        <f t="shared" si="137"/>
        <v>215.97560975609755</v>
      </c>
      <c r="BJ56" s="264">
        <f t="shared" si="138"/>
        <v>181.27083333333331</v>
      </c>
      <c r="BK56" s="264">
        <f t="shared" si="139"/>
        <v>215.2051282051282</v>
      </c>
      <c r="BL56" s="685">
        <f t="shared" si="140"/>
        <v>6.6212053093959815</v>
      </c>
      <c r="BM56" s="153">
        <f t="shared" si="141"/>
        <v>8.973851581145766</v>
      </c>
      <c r="BN56" s="216">
        <f t="shared" si="142"/>
        <v>7.2420392052742963</v>
      </c>
      <c r="BO56" s="216">
        <f t="shared" si="143"/>
        <v>8.076298848641926</v>
      </c>
      <c r="BP56" s="716">
        <f t="shared" si="144"/>
        <v>-1.5755160020794294</v>
      </c>
      <c r="BQ56" s="162">
        <f t="shared" si="145"/>
        <v>1.2219135966496424</v>
      </c>
      <c r="BR56" s="210">
        <f t="shared" si="146"/>
        <v>-0.22064736188988299</v>
      </c>
      <c r="BS56" s="1096">
        <f t="shared" si="147"/>
        <v>0.77702877564922535</v>
      </c>
      <c r="BT56" s="752">
        <f t="shared" si="148"/>
        <v>-1.2845960661046956</v>
      </c>
      <c r="BU56" s="163">
        <f t="shared" si="149"/>
        <v>1.8395444021306577</v>
      </c>
      <c r="BV56" s="202">
        <f t="shared" si="150"/>
        <v>12.364533158095455</v>
      </c>
      <c r="BW56" s="870">
        <f>(((BS56+BC56)+AM56)+W56)</f>
        <v>6.9267738116615307</v>
      </c>
      <c r="BX56" s="893">
        <f t="shared" si="151"/>
        <v>8.0493786746386196</v>
      </c>
      <c r="BY56" s="509"/>
      <c r="BZ56" s="926">
        <f t="shared" si="176"/>
        <v>3</v>
      </c>
      <c r="CA56" s="132" t="str">
        <f t="shared" si="177"/>
        <v>Chris Kunitz</v>
      </c>
      <c r="CB56" s="70">
        <f t="shared" si="50"/>
        <v>6.9267738116615307</v>
      </c>
      <c r="CC56" s="141">
        <v>6</v>
      </c>
      <c r="CD56" s="107" t="str">
        <f t="shared" ref="CD56:CE56" si="188">VLOOKUP(CC56,BZ$51:CB$65,2,FALSE)</f>
        <v>Jarome Iginla</v>
      </c>
      <c r="CE56" s="99">
        <f t="shared" si="188"/>
        <v>1.197457451999302</v>
      </c>
      <c r="CF56" s="42"/>
      <c r="CG56" s="44" t="e">
        <f>RANK(CI56,CI$75:CI$184)</f>
        <v>#REF!</v>
      </c>
      <c r="CH56" s="27" t="e">
        <f>#REF!</f>
        <v>#REF!</v>
      </c>
      <c r="CI56" s="64" t="e">
        <f>#REF!</f>
        <v>#REF!</v>
      </c>
      <c r="CJ56" s="141">
        <f>CJ29+1</f>
        <v>9</v>
      </c>
      <c r="CK56" s="107" t="e">
        <f>VLOOKUP(CJ56,CG$75:CI$184,2,FALSE)</f>
        <v>#N/A</v>
      </c>
      <c r="CL56" s="99" t="e">
        <f>VLOOKUP(CK56,CH$75:CJ$184,2,FALSE)</f>
        <v>#N/A</v>
      </c>
      <c r="CM56" s="951"/>
      <c r="CN56" s="120">
        <f t="shared" si="180"/>
        <v>3</v>
      </c>
      <c r="CO56" s="32" t="str">
        <f t="shared" si="54"/>
        <v>Chris Kunitz</v>
      </c>
      <c r="CP56" s="34">
        <f t="shared" si="43"/>
        <v>8.0493786746386196</v>
      </c>
      <c r="CQ56" s="141">
        <v>6</v>
      </c>
      <c r="CR56" s="107" t="str">
        <f t="shared" ref="CR56:CS56" si="189">VLOOKUP(CQ56,CN$51:CP$65,2,FALSE)</f>
        <v>Eric Staal</v>
      </c>
      <c r="CS56" s="99">
        <f t="shared" si="189"/>
        <v>3.4854522141355808</v>
      </c>
      <c r="CT56" s="13"/>
      <c r="CU56" s="14"/>
      <c r="CV56" s="14"/>
      <c r="CW56" s="14"/>
      <c r="CX56" s="14"/>
      <c r="CY56" s="14"/>
      <c r="CZ56" s="14"/>
      <c r="DA56" s="14"/>
      <c r="DB56" s="14"/>
      <c r="DC56" s="14"/>
      <c r="DD56" s="14"/>
      <c r="DE56" s="14"/>
    </row>
    <row r="57" spans="1:109" ht="16.5" customHeight="1" outlineLevel="1">
      <c r="A57" t="str">
        <f t="shared" si="44"/>
        <v>Milan Lucic</v>
      </c>
      <c r="B57" s="320" t="str">
        <f t="shared" si="172"/>
        <v>Lucic</v>
      </c>
      <c r="C57" s="430" t="s">
        <v>189</v>
      </c>
      <c r="D57" s="417">
        <v>79</v>
      </c>
      <c r="E57" s="154">
        <v>81</v>
      </c>
      <c r="F57" s="224">
        <v>46</v>
      </c>
      <c r="G57" s="224">
        <f>VLOOKUP(A57,'Hard Stats 2013-2014'!$A$2:$L$691,4,0)</f>
        <v>80</v>
      </c>
      <c r="H57" s="155">
        <v>30</v>
      </c>
      <c r="I57" s="156">
        <v>26</v>
      </c>
      <c r="J57" s="231">
        <v>7</v>
      </c>
      <c r="K57" s="1058">
        <f>VLOOKUP(A57,'Hard Stats 2013-2014'!$A$2:$L$691,5,0)</f>
        <v>24</v>
      </c>
      <c r="L57" s="497">
        <f t="shared" si="173"/>
        <v>29.240506329113927</v>
      </c>
      <c r="M57" s="158">
        <f t="shared" si="173"/>
        <v>24.716049382716047</v>
      </c>
      <c r="N57" s="240">
        <f t="shared" si="174"/>
        <v>11.717391304347826</v>
      </c>
      <c r="O57" s="612">
        <f t="shared" si="175"/>
        <v>23.099999999999998</v>
      </c>
      <c r="P57" s="599">
        <f>(L57/(L$146))*1000</f>
        <v>12.506656659259699</v>
      </c>
      <c r="Q57" s="159">
        <f>(M57/(M$146))*1000</f>
        <v>9.8963935743819569</v>
      </c>
      <c r="R57" s="249">
        <f>(N57/(N$146))*1000</f>
        <v>4.5331026480041405</v>
      </c>
      <c r="S57" s="645">
        <f>(O57/(O$146))*1000</f>
        <v>8.1569522580682108</v>
      </c>
      <c r="T57" s="632">
        <f>(P57-H$147)</f>
        <v>4.3099353477842879</v>
      </c>
      <c r="U57" s="20">
        <f>(Q57-I$147)</f>
        <v>2.1444555898858333</v>
      </c>
      <c r="V57" s="256">
        <f>(R57-J$147)</f>
        <v>-2.9295839191600388</v>
      </c>
      <c r="W57" s="1074">
        <f>(S57-K$147)</f>
        <v>0.85768218507551008</v>
      </c>
      <c r="X57" s="663">
        <v>32</v>
      </c>
      <c r="Y57" s="156">
        <v>35</v>
      </c>
      <c r="Z57" s="231">
        <v>20</v>
      </c>
      <c r="AA57" s="1091">
        <f>VLOOKUP(A57,'Hard Stats 2013-2014'!$A$2:$L$691,6,0)</f>
        <v>35</v>
      </c>
      <c r="AB57" s="774">
        <f t="shared" si="112"/>
        <v>31.189873417721518</v>
      </c>
      <c r="AC57" s="160">
        <f t="shared" si="113"/>
        <v>33.271604938271601</v>
      </c>
      <c r="AD57" s="264">
        <f t="shared" si="114"/>
        <v>33.478260869565219</v>
      </c>
      <c r="AE57" s="698">
        <f t="shared" si="115"/>
        <v>33.6875</v>
      </c>
      <c r="AF57" s="308">
        <f t="shared" si="116"/>
        <v>7.6728978637381715</v>
      </c>
      <c r="AG57" s="153">
        <f t="shared" si="117"/>
        <v>8.047186561512321</v>
      </c>
      <c r="AH57" s="216">
        <f t="shared" si="118"/>
        <v>7.2485128361637434</v>
      </c>
      <c r="AI57" s="729">
        <f t="shared" si="119"/>
        <v>7.1989675857791813</v>
      </c>
      <c r="AJ57" s="716">
        <f t="shared" si="120"/>
        <v>-0.52382344773723943</v>
      </c>
      <c r="AK57" s="162">
        <f t="shared" si="121"/>
        <v>0.29524857701619744</v>
      </c>
      <c r="AL57" s="210">
        <f t="shared" si="122"/>
        <v>-0.21417373100043591</v>
      </c>
      <c r="AM57" s="1096">
        <f t="shared" si="123"/>
        <v>-0.10030248721351942</v>
      </c>
      <c r="AN57" s="663">
        <v>14</v>
      </c>
      <c r="AO57" s="156">
        <v>11</v>
      </c>
      <c r="AP57" s="231">
        <v>2</v>
      </c>
      <c r="AQ57" s="1091">
        <f>VLOOKUP(A57,'Hard Stats 2013-2014'!$A$2:$L$691,8,0)</f>
        <v>12</v>
      </c>
      <c r="AR57" s="774">
        <f t="shared" si="124"/>
        <v>13.645569620253164</v>
      </c>
      <c r="AS57" s="160">
        <f t="shared" si="125"/>
        <v>10.456790123456789</v>
      </c>
      <c r="AT57" s="264">
        <f t="shared" si="126"/>
        <v>3.3478260869565215</v>
      </c>
      <c r="AU57" s="264">
        <f t="shared" si="127"/>
        <v>11.549999999999999</v>
      </c>
      <c r="AV57" s="685">
        <f t="shared" si="128"/>
        <v>6.6230691782768965</v>
      </c>
      <c r="AW57" s="153">
        <f t="shared" si="129"/>
        <v>5.2089856313124674</v>
      </c>
      <c r="AX57" s="216">
        <f t="shared" si="130"/>
        <v>1.4217690740564009</v>
      </c>
      <c r="AY57" s="216">
        <f t="shared" si="131"/>
        <v>4.7253889024457623</v>
      </c>
      <c r="AZ57" s="716">
        <f t="shared" si="132"/>
        <v>-1.5736521331985145</v>
      </c>
      <c r="BA57" s="162">
        <f t="shared" si="133"/>
        <v>-2.5429523531836562</v>
      </c>
      <c r="BB57" s="210">
        <f t="shared" si="134"/>
        <v>-6.0409174931077789</v>
      </c>
      <c r="BC57" s="1096">
        <f t="shared" si="135"/>
        <v>-2.5738811705469384</v>
      </c>
      <c r="BD57" s="663">
        <v>173</v>
      </c>
      <c r="BE57" s="156">
        <v>149</v>
      </c>
      <c r="BF57" s="231">
        <v>79</v>
      </c>
      <c r="BG57" s="1091">
        <f>VLOOKUP(A57,'Hard Stats 2013-2014'!$A$2:$L$691,9,0)</f>
        <v>153</v>
      </c>
      <c r="BH57" s="774">
        <f t="shared" si="136"/>
        <v>168.62025316455697</v>
      </c>
      <c r="BI57" s="160">
        <f t="shared" si="137"/>
        <v>141.64197530864197</v>
      </c>
      <c r="BJ57" s="264">
        <f t="shared" si="138"/>
        <v>132.23913043478262</v>
      </c>
      <c r="BK57" s="264">
        <f t="shared" si="139"/>
        <v>147.26250000000002</v>
      </c>
      <c r="BL57" s="685">
        <f t="shared" si="140"/>
        <v>7.1952909700850221</v>
      </c>
      <c r="BM57" s="153">
        <f t="shared" si="141"/>
        <v>5.8852666998625329</v>
      </c>
      <c r="BN57" s="216">
        <f t="shared" si="142"/>
        <v>5.2831498011543161</v>
      </c>
      <c r="BO57" s="216">
        <f t="shared" si="143"/>
        <v>5.5265223887438513</v>
      </c>
      <c r="BP57" s="716">
        <f t="shared" si="144"/>
        <v>-1.0014303413903889</v>
      </c>
      <c r="BQ57" s="162">
        <f t="shared" si="145"/>
        <v>-1.8666712846335907</v>
      </c>
      <c r="BR57" s="210">
        <f t="shared" si="146"/>
        <v>-2.1795367660098632</v>
      </c>
      <c r="BS57" s="1096">
        <f t="shared" si="147"/>
        <v>-1.7727476842488494</v>
      </c>
      <c r="BT57" s="752">
        <f t="shared" si="148"/>
        <v>1.2110294254581451</v>
      </c>
      <c r="BU57" s="163">
        <f t="shared" si="149"/>
        <v>-1.9699194709152161</v>
      </c>
      <c r="BV57" s="202">
        <f t="shared" si="150"/>
        <v>-11.364211909278115</v>
      </c>
      <c r="BW57" s="870">
        <f>(((BS57+BC57)+AM57)+W57)</f>
        <v>-3.5892491569337972</v>
      </c>
      <c r="BX57" s="893">
        <f t="shared" si="151"/>
        <v>-5.7598050140352344</v>
      </c>
      <c r="BY57" s="509"/>
      <c r="BZ57" s="926">
        <f t="shared" si="176"/>
        <v>14</v>
      </c>
      <c r="CA57" s="132" t="str">
        <f t="shared" si="177"/>
        <v>Milan Lucic</v>
      </c>
      <c r="CB57" s="70">
        <f t="shared" si="50"/>
        <v>-3.5892491569337972</v>
      </c>
      <c r="CC57" s="141">
        <v>7</v>
      </c>
      <c r="CD57" s="32" t="str">
        <f t="shared" ref="CD57:CE57" si="190">VLOOKUP(CC57,BZ$51:CB$65,2,FALSE)</f>
        <v>David Backes</v>
      </c>
      <c r="CE57" s="34">
        <f t="shared" si="190"/>
        <v>0.64898305612713081</v>
      </c>
      <c r="CF57" s="42"/>
      <c r="CG57" s="44" t="e">
        <f>RANK(CI57,CI$27:CI$55)</f>
        <v>#REF!</v>
      </c>
      <c r="CH57" s="27" t="e">
        <f>#REF!</f>
        <v>#REF!</v>
      </c>
      <c r="CI57" s="64" t="e">
        <f>#REF!</f>
        <v>#REF!</v>
      </c>
      <c r="CJ57" s="141">
        <f>CJ28+1</f>
        <v>3</v>
      </c>
      <c r="CK57" s="32" t="e">
        <f>VLOOKUP(CJ57,CG$27:CI$55,2,FALSE)</f>
        <v>#N/A</v>
      </c>
      <c r="CL57" s="34" t="e">
        <f>VLOOKUP(CK57,CH$27:CJ$55,2,FALSE)</f>
        <v>#N/A</v>
      </c>
      <c r="CM57" s="951"/>
      <c r="CN57" s="120">
        <f t="shared" si="180"/>
        <v>14</v>
      </c>
      <c r="CO57" s="32" t="str">
        <f t="shared" si="54"/>
        <v>Milan Lucic</v>
      </c>
      <c r="CP57" s="34">
        <f t="shared" si="43"/>
        <v>-5.7598050140352344</v>
      </c>
      <c r="CQ57" s="141">
        <v>7</v>
      </c>
      <c r="CR57" s="32" t="str">
        <f t="shared" ref="CR57:CS57" si="191">VLOOKUP(CQ57,CN$51:CP$65,2,FALSE)</f>
        <v>Jarome Iginla</v>
      </c>
      <c r="CS57" s="34">
        <f t="shared" si="191"/>
        <v>3.0179430094224813</v>
      </c>
      <c r="CT57" s="13"/>
      <c r="CU57" s="14"/>
      <c r="CV57" s="14"/>
      <c r="CW57" s="14"/>
      <c r="CX57" s="14"/>
      <c r="CY57" s="14"/>
      <c r="CZ57" s="14"/>
      <c r="DA57" s="14"/>
      <c r="DB57" s="14"/>
      <c r="DC57" s="14"/>
      <c r="DD57" s="14"/>
      <c r="DE57" s="14"/>
    </row>
    <row r="58" spans="1:109" ht="16.5" customHeight="1" outlineLevel="1">
      <c r="A58" t="str">
        <f t="shared" si="44"/>
        <v>Frans Nielsen</v>
      </c>
      <c r="B58" t="str">
        <f t="shared" si="172"/>
        <v>Nielsen</v>
      </c>
      <c r="C58" s="430" t="s">
        <v>190</v>
      </c>
      <c r="D58" s="417">
        <v>71</v>
      </c>
      <c r="E58" s="154">
        <v>82</v>
      </c>
      <c r="F58" s="224">
        <v>48</v>
      </c>
      <c r="G58" s="224">
        <f>VLOOKUP(A58,'Hard Stats 2013-2014'!$A$2:$L$691,4,0)</f>
        <v>80</v>
      </c>
      <c r="H58" s="155">
        <v>13</v>
      </c>
      <c r="I58" s="156">
        <v>17</v>
      </c>
      <c r="J58" s="231">
        <v>6</v>
      </c>
      <c r="K58" s="1058">
        <f>VLOOKUP(A58,'Hard Stats 2013-2014'!$A$2:$L$691,5,0)</f>
        <v>25</v>
      </c>
      <c r="L58" s="497">
        <f t="shared" si="173"/>
        <v>14.098591549295776</v>
      </c>
      <c r="M58" s="158">
        <f t="shared" si="173"/>
        <v>15.963414634146341</v>
      </c>
      <c r="N58" s="240">
        <f t="shared" si="174"/>
        <v>9.625</v>
      </c>
      <c r="O58" s="612">
        <f t="shared" si="175"/>
        <v>24.0625</v>
      </c>
      <c r="P58" s="599">
        <f>(L58/(L$146))*1000</f>
        <v>6.0302048774928219</v>
      </c>
      <c r="Q58" s="159">
        <f>(M58/(M$146))*1000</f>
        <v>6.3918076697579522</v>
      </c>
      <c r="R58" s="249">
        <f>(N58/(N$146))*1000</f>
        <v>3.7236200322891153</v>
      </c>
      <c r="S58" s="645">
        <f>(O58/(O$146))*1000</f>
        <v>8.4968252688210537</v>
      </c>
      <c r="T58" s="632">
        <f>(P58-H$147)</f>
        <v>-2.1665164339825891</v>
      </c>
      <c r="U58" s="20">
        <f>(Q58-I$147)</f>
        <v>-1.3601303147381714</v>
      </c>
      <c r="V58" s="256">
        <f>(R58-J$147)</f>
        <v>-3.739066534875064</v>
      </c>
      <c r="W58" s="1074">
        <f>(S58-K$147)</f>
        <v>1.197555195828353</v>
      </c>
      <c r="X58" s="663">
        <v>31</v>
      </c>
      <c r="Y58" s="156">
        <v>30</v>
      </c>
      <c r="Z58" s="231">
        <v>23</v>
      </c>
      <c r="AA58" s="1091">
        <f>VLOOKUP(A58,'Hard Stats 2013-2014'!$A$2:$L$691,6,0)</f>
        <v>33</v>
      </c>
      <c r="AB58" s="774">
        <f t="shared" si="112"/>
        <v>33.619718309859152</v>
      </c>
      <c r="AC58" s="160">
        <f t="shared" si="113"/>
        <v>28.170731707317074</v>
      </c>
      <c r="AD58" s="264">
        <f t="shared" si="114"/>
        <v>36.895833333333336</v>
      </c>
      <c r="AE58" s="698">
        <f t="shared" si="115"/>
        <v>31.762499999999999</v>
      </c>
      <c r="AF58" s="308">
        <f t="shared" si="116"/>
        <v>8.2706544314677739</v>
      </c>
      <c r="AG58" s="153">
        <f t="shared" si="117"/>
        <v>6.8134715485975414</v>
      </c>
      <c r="AH58" s="216">
        <f t="shared" si="118"/>
        <v>7.9884651881887931</v>
      </c>
      <c r="AI58" s="729">
        <f t="shared" si="119"/>
        <v>6.7875980094489412</v>
      </c>
      <c r="AJ58" s="716">
        <f t="shared" si="120"/>
        <v>7.3933119992362961E-2</v>
      </c>
      <c r="AK58" s="162">
        <f t="shared" si="121"/>
        <v>-0.93846643589858214</v>
      </c>
      <c r="AL58" s="210">
        <f t="shared" si="122"/>
        <v>0.52577862102461381</v>
      </c>
      <c r="AM58" s="1096">
        <f t="shared" si="123"/>
        <v>-0.51167206354375949</v>
      </c>
      <c r="AN58" s="663">
        <v>8</v>
      </c>
      <c r="AO58" s="156">
        <v>15</v>
      </c>
      <c r="AP58" s="231">
        <v>10</v>
      </c>
      <c r="AQ58" s="1091">
        <f>VLOOKUP(A58,'Hard Stats 2013-2014'!$A$2:$L$691,8,0)</f>
        <v>20</v>
      </c>
      <c r="AR58" s="774">
        <f t="shared" si="124"/>
        <v>8.6760563380281699</v>
      </c>
      <c r="AS58" s="160">
        <f t="shared" si="125"/>
        <v>14.085365853658537</v>
      </c>
      <c r="AT58" s="264">
        <f t="shared" si="126"/>
        <v>16.041666666666668</v>
      </c>
      <c r="AU58" s="264">
        <f t="shared" si="127"/>
        <v>19.25</v>
      </c>
      <c r="AV58" s="685">
        <f t="shared" si="128"/>
        <v>4.2110459966509044</v>
      </c>
      <c r="AW58" s="153">
        <f t="shared" si="129"/>
        <v>7.0165382949497221</v>
      </c>
      <c r="AX58" s="216">
        <f t="shared" si="130"/>
        <v>6.8126434798535875</v>
      </c>
      <c r="AY58" s="216">
        <f t="shared" si="131"/>
        <v>7.8756481707429362</v>
      </c>
      <c r="AZ58" s="716">
        <f t="shared" si="132"/>
        <v>-3.9856753148245065</v>
      </c>
      <c r="BA58" s="162">
        <f t="shared" si="133"/>
        <v>-0.73539968954640145</v>
      </c>
      <c r="BB58" s="210">
        <f t="shared" si="134"/>
        <v>-0.65004308731059179</v>
      </c>
      <c r="BC58" s="1096">
        <f t="shared" si="135"/>
        <v>0.57637809775023552</v>
      </c>
      <c r="BD58" s="663">
        <v>156</v>
      </c>
      <c r="BE58" s="156">
        <v>133</v>
      </c>
      <c r="BF58" s="231">
        <v>93</v>
      </c>
      <c r="BG58" s="1091">
        <f>VLOOKUP(A58,'Hard Stats 2013-2014'!$A$2:$L$691,9,0)</f>
        <v>167</v>
      </c>
      <c r="BH58" s="774">
        <f t="shared" si="136"/>
        <v>169.18309859154931</v>
      </c>
      <c r="BI58" s="160">
        <f t="shared" si="137"/>
        <v>124.89024390243904</v>
      </c>
      <c r="BJ58" s="264">
        <f t="shared" si="138"/>
        <v>149.1875</v>
      </c>
      <c r="BK58" s="264">
        <f t="shared" si="139"/>
        <v>160.73749999999998</v>
      </c>
      <c r="BL58" s="685">
        <f t="shared" si="140"/>
        <v>7.2193084682347806</v>
      </c>
      <c r="BM58" s="153">
        <f t="shared" si="141"/>
        <v>5.1892272186625528</v>
      </c>
      <c r="BN58" s="216">
        <f t="shared" si="142"/>
        <v>5.9602623547832714</v>
      </c>
      <c r="BO58" s="216">
        <f t="shared" si="143"/>
        <v>6.0322172478445948</v>
      </c>
      <c r="BP58" s="716">
        <f t="shared" si="144"/>
        <v>-0.97741284324063038</v>
      </c>
      <c r="BQ58" s="162">
        <f t="shared" si="145"/>
        <v>-2.5627107658335708</v>
      </c>
      <c r="BR58" s="210">
        <f t="shared" si="146"/>
        <v>-1.502424212380908</v>
      </c>
      <c r="BS58" s="1096">
        <f t="shared" si="147"/>
        <v>-1.2670528251481059</v>
      </c>
      <c r="BT58" s="752">
        <f t="shared" si="148"/>
        <v>-7.055671472055363</v>
      </c>
      <c r="BU58" s="163">
        <f t="shared" si="149"/>
        <v>-5.5967072060167258</v>
      </c>
      <c r="BV58" s="202">
        <f t="shared" si="150"/>
        <v>-5.3657552135419504</v>
      </c>
      <c r="BW58" s="870">
        <f>(((BS58+BC58)+AM58)+W58)</f>
        <v>-4.7915951132768697E-3</v>
      </c>
      <c r="BX58" s="893">
        <f t="shared" si="151"/>
        <v>-2.1722722417322236</v>
      </c>
      <c r="BY58" s="509"/>
      <c r="BZ58" s="926">
        <f t="shared" si="176"/>
        <v>9</v>
      </c>
      <c r="CA58" s="132" t="str">
        <f t="shared" si="177"/>
        <v>Frans Nielsen</v>
      </c>
      <c r="CB58" s="70">
        <f t="shared" si="50"/>
        <v>-4.7915951132768697E-3</v>
      </c>
      <c r="CC58" s="141">
        <v>8</v>
      </c>
      <c r="CD58" s="107" t="str">
        <f t="shared" ref="CD58:CE58" si="192">VLOOKUP(CC58,BZ$51:CB$65,2,FALSE)</f>
        <v>David Perron</v>
      </c>
      <c r="CE58" s="99">
        <f t="shared" si="192"/>
        <v>8.2004804445102941E-2</v>
      </c>
      <c r="CF58" s="42"/>
      <c r="CG58" s="44" t="e">
        <f>RANK(CI58,CI$100:CI$136)</f>
        <v>#REF!</v>
      </c>
      <c r="CH58" s="27" t="e">
        <f>#REF!</f>
        <v>#REF!</v>
      </c>
      <c r="CI58" s="61" t="e">
        <f>#REF!</f>
        <v>#REF!</v>
      </c>
      <c r="CJ58" s="141" t="e">
        <f>CJ102+1</f>
        <v>#REF!</v>
      </c>
      <c r="CK58" s="135" t="e">
        <f>VLOOKUP(CJ58,CG$100:CI$136,2,FALSE)</f>
        <v>#REF!</v>
      </c>
      <c r="CL58" s="101" t="e">
        <f>VLOOKUP(CK58,CH$100:CJ$136,2,FALSE)</f>
        <v>#REF!</v>
      </c>
      <c r="CM58" s="951"/>
      <c r="CN58" s="120">
        <f t="shared" si="180"/>
        <v>11</v>
      </c>
      <c r="CO58" s="32" t="str">
        <f t="shared" si="54"/>
        <v>Frans Nielsen</v>
      </c>
      <c r="CP58" s="34">
        <f t="shared" si="43"/>
        <v>-2.1722722417322236</v>
      </c>
      <c r="CQ58" s="141">
        <v>8</v>
      </c>
      <c r="CR58" s="110" t="str">
        <f t="shared" ref="CR58:CS58" si="193">VLOOKUP(CQ58,CN$51:CP$65,2,FALSE)</f>
        <v>Evander Kane</v>
      </c>
      <c r="CS58" s="101">
        <f t="shared" si="193"/>
        <v>0.1133868332407692</v>
      </c>
      <c r="CT58" s="13"/>
      <c r="CU58" s="14"/>
      <c r="CV58" s="14"/>
      <c r="CW58" s="14"/>
      <c r="CX58" s="14"/>
      <c r="CY58" s="14"/>
      <c r="CZ58" s="14"/>
      <c r="DA58" s="14"/>
      <c r="DB58" s="14"/>
      <c r="DC58" s="14"/>
      <c r="DD58" s="14"/>
      <c r="DE58" s="14"/>
    </row>
    <row r="59" spans="1:109" ht="16.5" customHeight="1" outlineLevel="1">
      <c r="A59" t="str">
        <f t="shared" si="44"/>
        <v>T.J. Oshie</v>
      </c>
      <c r="B59" t="str">
        <f t="shared" si="172"/>
        <v>Oshie</v>
      </c>
      <c r="C59" s="430" t="s">
        <v>271</v>
      </c>
      <c r="D59" s="417">
        <v>49</v>
      </c>
      <c r="E59" s="154">
        <v>80</v>
      </c>
      <c r="F59" s="224">
        <v>30</v>
      </c>
      <c r="G59" s="224">
        <f>VLOOKUP(A59,'Hard Stats 2013-2014'!$A$2:$L$691,4,0)</f>
        <v>79</v>
      </c>
      <c r="H59" s="155">
        <v>12</v>
      </c>
      <c r="I59" s="156">
        <v>19</v>
      </c>
      <c r="J59" s="231">
        <v>7</v>
      </c>
      <c r="K59" s="1058">
        <f>VLOOKUP(A59,'Hard Stats 2013-2014'!$A$2:$L$691,5,0)</f>
        <v>21</v>
      </c>
      <c r="L59" s="497">
        <f t="shared" si="173"/>
        <v>18.857142857142858</v>
      </c>
      <c r="M59" s="158">
        <f t="shared" si="173"/>
        <v>18.287499999999998</v>
      </c>
      <c r="N59" s="240">
        <f t="shared" si="174"/>
        <v>17.966666666666669</v>
      </c>
      <c r="O59" s="612">
        <f t="shared" si="175"/>
        <v>20.468354430379744</v>
      </c>
      <c r="P59" s="599">
        <f>(L59/(L$146))*1000</f>
        <v>8.0655173557674793</v>
      </c>
      <c r="Q59" s="159">
        <f>(M59/(M$146))*1000</f>
        <v>7.3223796687374181</v>
      </c>
      <c r="R59" s="249">
        <f>(N59/(N$146))*1000</f>
        <v>6.9507573936063496</v>
      </c>
      <c r="S59" s="645">
        <f>(O59/(O$146))*1000</f>
        <v>7.2276792160098067</v>
      </c>
      <c r="T59" s="632">
        <f>(P59-H$147)</f>
        <v>-0.13120395570793164</v>
      </c>
      <c r="U59" s="20">
        <f>(Q59-I$147)</f>
        <v>-0.42955831575870551</v>
      </c>
      <c r="V59" s="256">
        <f>(R59-J$147)</f>
        <v>-0.51192917355782974</v>
      </c>
      <c r="W59" s="1074">
        <f>(S59-K$147)</f>
        <v>-7.1590856982894024E-2</v>
      </c>
      <c r="X59" s="663">
        <v>22</v>
      </c>
      <c r="Y59" s="156">
        <v>35</v>
      </c>
      <c r="Z59" s="231">
        <v>13</v>
      </c>
      <c r="AA59" s="1091">
        <f>VLOOKUP(A59,'Hard Stats 2013-2014'!$A$2:$L$691,6,0)</f>
        <v>39</v>
      </c>
      <c r="AB59" s="774">
        <f t="shared" si="112"/>
        <v>34.571428571428569</v>
      </c>
      <c r="AC59" s="160">
        <f t="shared" si="113"/>
        <v>33.6875</v>
      </c>
      <c r="AD59" s="264">
        <f t="shared" si="114"/>
        <v>33.366666666666667</v>
      </c>
      <c r="AE59" s="698">
        <f t="shared" si="115"/>
        <v>38.0126582278481</v>
      </c>
      <c r="AF59" s="308">
        <f t="shared" si="116"/>
        <v>8.5047809229444784</v>
      </c>
      <c r="AG59" s="153">
        <f t="shared" si="117"/>
        <v>8.1477763935312257</v>
      </c>
      <c r="AH59" s="216">
        <f t="shared" si="118"/>
        <v>7.2243511267098643</v>
      </c>
      <c r="AI59" s="729">
        <f t="shared" si="119"/>
        <v>8.1232473300654764</v>
      </c>
      <c r="AJ59" s="716">
        <f t="shared" si="120"/>
        <v>0.30805961146906746</v>
      </c>
      <c r="AK59" s="162">
        <f t="shared" si="121"/>
        <v>0.39583840903510215</v>
      </c>
      <c r="AL59" s="210">
        <f t="shared" si="122"/>
        <v>-0.23833544045431498</v>
      </c>
      <c r="AM59" s="1096">
        <f t="shared" si="123"/>
        <v>0.82397725707277569</v>
      </c>
      <c r="AN59" s="663">
        <v>9</v>
      </c>
      <c r="AO59" s="156">
        <v>16</v>
      </c>
      <c r="AP59" s="231">
        <v>10</v>
      </c>
      <c r="AQ59" s="1091">
        <f>VLOOKUP(A59,'Hard Stats 2013-2014'!$A$2:$L$691,8,0)</f>
        <v>15</v>
      </c>
      <c r="AR59" s="774">
        <f t="shared" si="124"/>
        <v>14.142857142857144</v>
      </c>
      <c r="AS59" s="160">
        <f t="shared" si="125"/>
        <v>15.4</v>
      </c>
      <c r="AT59" s="264">
        <f t="shared" si="126"/>
        <v>25.666666666666664</v>
      </c>
      <c r="AU59" s="264">
        <f t="shared" si="127"/>
        <v>14.620253164556964</v>
      </c>
      <c r="AV59" s="685">
        <f t="shared" si="128"/>
        <v>6.8644346731120605</v>
      </c>
      <c r="AW59" s="153">
        <f t="shared" si="129"/>
        <v>7.6714152024783626</v>
      </c>
      <c r="AX59" s="216">
        <f t="shared" si="130"/>
        <v>10.900229567765738</v>
      </c>
      <c r="AY59" s="216">
        <f t="shared" si="131"/>
        <v>5.9815049398047631</v>
      </c>
      <c r="AZ59" s="716">
        <f t="shared" si="132"/>
        <v>-1.3322866383633505</v>
      </c>
      <c r="BA59" s="162">
        <f t="shared" si="133"/>
        <v>-8.0522782017760974E-2</v>
      </c>
      <c r="BB59" s="210">
        <f t="shared" si="134"/>
        <v>3.4375430006015586</v>
      </c>
      <c r="BC59" s="1096">
        <f t="shared" si="135"/>
        <v>-1.3177651331879376</v>
      </c>
      <c r="BD59" s="663">
        <v>103</v>
      </c>
      <c r="BE59" s="156">
        <v>188</v>
      </c>
      <c r="BF59" s="231">
        <v>65</v>
      </c>
      <c r="BG59" s="1091">
        <f>VLOOKUP(A59,'Hard Stats 2013-2014'!$A$2:$L$691,9,0)</f>
        <v>152</v>
      </c>
      <c r="BH59" s="774">
        <f t="shared" si="136"/>
        <v>161.85714285714286</v>
      </c>
      <c r="BI59" s="160">
        <f t="shared" si="137"/>
        <v>180.95000000000002</v>
      </c>
      <c r="BJ59" s="264">
        <f t="shared" si="138"/>
        <v>166.83333333333331</v>
      </c>
      <c r="BK59" s="264">
        <f t="shared" si="139"/>
        <v>148.15189873417722</v>
      </c>
      <c r="BL59" s="685">
        <f t="shared" si="140"/>
        <v>6.906698433830579</v>
      </c>
      <c r="BM59" s="153">
        <f t="shared" si="141"/>
        <v>7.5185269551599543</v>
      </c>
      <c r="BN59" s="216">
        <f t="shared" si="142"/>
        <v>6.6652396225533348</v>
      </c>
      <c r="BO59" s="216">
        <f t="shared" si="143"/>
        <v>5.5599000783589991</v>
      </c>
      <c r="BP59" s="716">
        <f t="shared" si="144"/>
        <v>-1.2900228776448319</v>
      </c>
      <c r="BQ59" s="162">
        <f t="shared" si="145"/>
        <v>-0.23341102933616931</v>
      </c>
      <c r="BR59" s="210">
        <f t="shared" si="146"/>
        <v>-0.79744694461084453</v>
      </c>
      <c r="BS59" s="1096">
        <f t="shared" si="147"/>
        <v>-1.7393699946337016</v>
      </c>
      <c r="BT59" s="752">
        <f t="shared" si="148"/>
        <v>-2.4454538602470466</v>
      </c>
      <c r="BU59" s="163">
        <f t="shared" si="149"/>
        <v>-0.34765371807753365</v>
      </c>
      <c r="BV59" s="202">
        <f t="shared" si="150"/>
        <v>1.8898314419785693</v>
      </c>
      <c r="BW59" s="870">
        <f>(((BS59+BC59)+AM59)+W59)</f>
        <v>-2.3047487277317575</v>
      </c>
      <c r="BX59" s="893">
        <f t="shared" si="151"/>
        <v>-0.8506651758532372</v>
      </c>
      <c r="BY59" s="509"/>
      <c r="BZ59" s="926">
        <f t="shared" si="176"/>
        <v>12</v>
      </c>
      <c r="CA59" s="132" t="str">
        <f t="shared" si="177"/>
        <v>T.J. Oshie</v>
      </c>
      <c r="CB59" s="70">
        <f t="shared" si="50"/>
        <v>-2.3047487277317575</v>
      </c>
      <c r="CC59" s="141">
        <v>9</v>
      </c>
      <c r="CD59" s="929" t="str">
        <f t="shared" ref="CD59:CE59" si="194">VLOOKUP(CC59,BZ$51:CB$65,2,FALSE)</f>
        <v>Frans Nielsen</v>
      </c>
      <c r="CE59" s="105">
        <f t="shared" si="194"/>
        <v>-4.7915951132768697E-3</v>
      </c>
      <c r="CF59" s="42"/>
      <c r="CG59" s="44" t="e">
        <f>RANK(CI59,CI$6:CI$178)</f>
        <v>#REF!</v>
      </c>
      <c r="CH59" s="27" t="e">
        <f>#REF!</f>
        <v>#REF!</v>
      </c>
      <c r="CI59" s="64" t="e">
        <f>#REF!</f>
        <v>#REF!</v>
      </c>
      <c r="CJ59" s="141">
        <f>CJ80+1</f>
        <v>4</v>
      </c>
      <c r="CK59" s="32" t="e">
        <f>VLOOKUP(CJ59,CG$6:CI$178,2,FALSE)</f>
        <v>#N/A</v>
      </c>
      <c r="CL59" s="34" t="e">
        <f>VLOOKUP(CK59,CH$6:CJ$178,2,FALSE)</f>
        <v>#N/A</v>
      </c>
      <c r="CM59" s="951"/>
      <c r="CN59" s="120">
        <f t="shared" si="180"/>
        <v>9</v>
      </c>
      <c r="CO59" s="32" t="str">
        <f t="shared" si="54"/>
        <v>T.J. Oshie</v>
      </c>
      <c r="CP59" s="34">
        <f t="shared" si="43"/>
        <v>-0.8506651758532372</v>
      </c>
      <c r="CQ59" s="141">
        <v>9</v>
      </c>
      <c r="CR59" s="32" t="str">
        <f t="shared" ref="CR59:CS59" si="195">VLOOKUP(CQ59,CN$51:CP$65,2,FALSE)</f>
        <v>T.J. Oshie</v>
      </c>
      <c r="CS59" s="34">
        <f t="shared" si="195"/>
        <v>-0.8506651758532372</v>
      </c>
      <c r="CT59" s="13"/>
      <c r="CU59" s="14"/>
      <c r="CV59" s="14"/>
      <c r="CW59" s="14"/>
      <c r="CX59" s="14"/>
      <c r="CY59" s="14"/>
      <c r="CZ59" s="14"/>
      <c r="DA59" s="14"/>
      <c r="DB59" s="14"/>
      <c r="DC59" s="14"/>
      <c r="DD59" s="14"/>
      <c r="DE59" s="14"/>
    </row>
    <row r="60" spans="1:109" ht="16.5" customHeight="1" outlineLevel="1">
      <c r="A60" t="str">
        <f t="shared" si="44"/>
        <v>David Perron</v>
      </c>
      <c r="B60" s="392" t="str">
        <f t="shared" si="172"/>
        <v>Perron</v>
      </c>
      <c r="C60" s="445" t="s">
        <v>191</v>
      </c>
      <c r="D60" s="417">
        <v>10</v>
      </c>
      <c r="E60" s="154">
        <v>57</v>
      </c>
      <c r="F60" s="224">
        <v>48</v>
      </c>
      <c r="G60" s="224">
        <f>VLOOKUP(A60,'Hard Stats 2013-2014'!$A$2:$L$691,4,0)</f>
        <v>78</v>
      </c>
      <c r="H60" s="155">
        <v>5</v>
      </c>
      <c r="I60" s="156">
        <v>21</v>
      </c>
      <c r="J60" s="231">
        <v>10</v>
      </c>
      <c r="K60" s="1058">
        <f>VLOOKUP(A60,'Hard Stats 2013-2014'!$A$2:$L$691,5,0)</f>
        <v>28</v>
      </c>
      <c r="L60" s="497">
        <f t="shared" si="173"/>
        <v>38.5</v>
      </c>
      <c r="M60" s="158">
        <f t="shared" si="173"/>
        <v>28.368421052631579</v>
      </c>
      <c r="N60" s="240">
        <f t="shared" si="174"/>
        <v>16.041666666666668</v>
      </c>
      <c r="O60" s="612">
        <f t="shared" si="175"/>
        <v>27.641025641025642</v>
      </c>
      <c r="P60" s="599">
        <f>(L60/(L$146))*1000</f>
        <v>16.467097934691935</v>
      </c>
      <c r="Q60" s="159">
        <f>(M60/(M$146))*1000</f>
        <v>11.358816106628684</v>
      </c>
      <c r="R60" s="249">
        <f>(N60/(N$146))*1000</f>
        <v>6.2060333871485263</v>
      </c>
      <c r="S60" s="645">
        <f>(O60/(O$146))*1000</f>
        <v>9.7604556934149542</v>
      </c>
      <c r="T60" s="632">
        <f>(P60-H$147)</f>
        <v>8.2703766232165243</v>
      </c>
      <c r="U60" s="20">
        <f>(Q60-I$147)</f>
        <v>3.6068781221325601</v>
      </c>
      <c r="V60" s="256">
        <f>(R60-J$147)</f>
        <v>-1.2566531800156531</v>
      </c>
      <c r="W60" s="1074">
        <f>(S60-K$147)</f>
        <v>2.4611856204222535</v>
      </c>
      <c r="X60" s="663">
        <v>2</v>
      </c>
      <c r="Y60" s="156">
        <v>21</v>
      </c>
      <c r="Z60" s="231">
        <v>15</v>
      </c>
      <c r="AA60" s="1091">
        <f>VLOOKUP(A60,'Hard Stats 2013-2014'!$A$2:$L$691,6,0)</f>
        <v>29</v>
      </c>
      <c r="AB60" s="774">
        <f t="shared" si="112"/>
        <v>15.4</v>
      </c>
      <c r="AC60" s="160">
        <f t="shared" si="113"/>
        <v>28.368421052631579</v>
      </c>
      <c r="AD60" s="264">
        <f t="shared" si="114"/>
        <v>24.0625</v>
      </c>
      <c r="AE60" s="698">
        <f t="shared" si="115"/>
        <v>28.628205128205128</v>
      </c>
      <c r="AF60" s="308">
        <f t="shared" si="116"/>
        <v>3.7884933202207223</v>
      </c>
      <c r="AG60" s="153">
        <f t="shared" si="117"/>
        <v>6.8612853840262957</v>
      </c>
      <c r="AH60" s="216">
        <f t="shared" si="118"/>
        <v>5.2098686009926904</v>
      </c>
      <c r="AI60" s="729">
        <f t="shared" si="119"/>
        <v>6.1178039556804755</v>
      </c>
      <c r="AJ60" s="716">
        <f t="shared" si="120"/>
        <v>-4.4082279912546891</v>
      </c>
      <c r="AK60" s="162">
        <f t="shared" si="121"/>
        <v>-0.89065260046982786</v>
      </c>
      <c r="AL60" s="210">
        <f t="shared" si="122"/>
        <v>-2.2528179661714889</v>
      </c>
      <c r="AM60" s="1096">
        <f t="shared" si="123"/>
        <v>-1.1814661173122252</v>
      </c>
      <c r="AN60" s="663">
        <v>0</v>
      </c>
      <c r="AO60" s="156">
        <v>10</v>
      </c>
      <c r="AP60" s="231">
        <v>6</v>
      </c>
      <c r="AQ60" s="1091">
        <f>VLOOKUP(A60,'Hard Stats 2013-2014'!$A$2:$L$691,8,0)</f>
        <v>13</v>
      </c>
      <c r="AR60" s="774">
        <f t="shared" si="124"/>
        <v>0</v>
      </c>
      <c r="AS60" s="160">
        <f t="shared" si="125"/>
        <v>13.50877192982456</v>
      </c>
      <c r="AT60" s="264">
        <f t="shared" si="126"/>
        <v>9.625</v>
      </c>
      <c r="AU60" s="264">
        <f t="shared" si="127"/>
        <v>12.833333333333332</v>
      </c>
      <c r="AV60" s="685">
        <f t="shared" si="128"/>
        <v>0</v>
      </c>
      <c r="AW60" s="153">
        <f t="shared" si="129"/>
        <v>6.7293115811213697</v>
      </c>
      <c r="AX60" s="216">
        <f t="shared" si="130"/>
        <v>4.0875860879121522</v>
      </c>
      <c r="AY60" s="216">
        <f t="shared" si="131"/>
        <v>5.2504321138286238</v>
      </c>
      <c r="AZ60" s="716">
        <f t="shared" si="132"/>
        <v>-8.1967213114754109</v>
      </c>
      <c r="BA60" s="162">
        <f t="shared" si="133"/>
        <v>-1.0226264033747539</v>
      </c>
      <c r="BB60" s="210">
        <f t="shared" si="134"/>
        <v>-3.3751004792520272</v>
      </c>
      <c r="BC60" s="1096">
        <f t="shared" si="135"/>
        <v>-2.0488379591640768</v>
      </c>
      <c r="BD60" s="663">
        <v>29</v>
      </c>
      <c r="BE60" s="156">
        <v>114</v>
      </c>
      <c r="BF60" s="231">
        <v>84</v>
      </c>
      <c r="BG60" s="1091">
        <f>VLOOKUP(A60,'Hard Stats 2013-2014'!$A$2:$L$691,9,0)</f>
        <v>220</v>
      </c>
      <c r="BH60" s="774">
        <f t="shared" si="136"/>
        <v>223.29999999999998</v>
      </c>
      <c r="BI60" s="160">
        <f t="shared" si="137"/>
        <v>154</v>
      </c>
      <c r="BJ60" s="264">
        <f t="shared" si="138"/>
        <v>134.75</v>
      </c>
      <c r="BK60" s="264">
        <f t="shared" si="139"/>
        <v>217.17948717948718</v>
      </c>
      <c r="BL60" s="685">
        <f t="shared" si="140"/>
        <v>9.528561625702185</v>
      </c>
      <c r="BM60" s="153">
        <f t="shared" si="141"/>
        <v>6.3987463448169821</v>
      </c>
      <c r="BN60" s="216">
        <f t="shared" si="142"/>
        <v>5.3834627720623089</v>
      </c>
      <c r="BO60" s="216">
        <f t="shared" si="143"/>
        <v>8.1503933334918521</v>
      </c>
      <c r="BP60" s="716">
        <f t="shared" si="144"/>
        <v>1.3318403142267741</v>
      </c>
      <c r="BQ60" s="162">
        <f t="shared" si="145"/>
        <v>-1.3531916396791415</v>
      </c>
      <c r="BR60" s="210">
        <f t="shared" si="146"/>
        <v>-2.0792237951018704</v>
      </c>
      <c r="BS60" s="1096">
        <f t="shared" si="147"/>
        <v>0.85112326049915143</v>
      </c>
      <c r="BT60" s="752">
        <f t="shared" si="148"/>
        <v>-3.0027323652868017</v>
      </c>
      <c r="BU60" s="163">
        <f t="shared" si="149"/>
        <v>0.34040747860883691</v>
      </c>
      <c r="BV60" s="202">
        <f t="shared" si="150"/>
        <v>-8.9637954205410395</v>
      </c>
      <c r="BW60" s="870">
        <f>(((BS60+BC60)+AM60)+W60)</f>
        <v>8.2004804445102941E-2</v>
      </c>
      <c r="BX60" s="893">
        <f t="shared" si="151"/>
        <v>-2.6058949956343662</v>
      </c>
      <c r="BY60" s="509"/>
      <c r="BZ60" s="926">
        <f t="shared" si="176"/>
        <v>8</v>
      </c>
      <c r="CA60" s="132" t="str">
        <f t="shared" si="177"/>
        <v>David Perron</v>
      </c>
      <c r="CB60" s="70">
        <f t="shared" si="50"/>
        <v>8.2004804445102941E-2</v>
      </c>
      <c r="CC60" s="141">
        <v>10</v>
      </c>
      <c r="CD60" s="107" t="str">
        <f t="shared" ref="CD60:CE60" si="196">VLOOKUP(CC60,BZ$51:CB$65,2,FALSE)</f>
        <v>Eric Staal</v>
      </c>
      <c r="CE60" s="99">
        <f t="shared" si="196"/>
        <v>-0.43965470345620261</v>
      </c>
      <c r="CF60" s="42"/>
      <c r="CG60" s="44" t="e">
        <f>RANK(CI60,CI$75:CI$184)</f>
        <v>#REF!</v>
      </c>
      <c r="CH60" s="27" t="e">
        <f>#REF!</f>
        <v>#REF!</v>
      </c>
      <c r="CI60" s="64" t="e">
        <f>#REF!</f>
        <v>#REF!</v>
      </c>
      <c r="CJ60" s="141">
        <f>CJ78+1</f>
        <v>5</v>
      </c>
      <c r="CK60" s="107" t="e">
        <f>VLOOKUP(CJ60,CG$75:CI$184,2,FALSE)</f>
        <v>#N/A</v>
      </c>
      <c r="CL60" s="99" t="e">
        <f>VLOOKUP(CK60,CH$75:CJ$184,2,FALSE)</f>
        <v>#N/A</v>
      </c>
      <c r="CM60" s="951"/>
      <c r="CN60" s="120">
        <f t="shared" si="180"/>
        <v>12</v>
      </c>
      <c r="CO60" s="32" t="str">
        <f t="shared" si="54"/>
        <v>David Perron</v>
      </c>
      <c r="CP60" s="34">
        <f t="shared" si="43"/>
        <v>-2.6058949956343662</v>
      </c>
      <c r="CQ60" s="141">
        <v>10</v>
      </c>
      <c r="CR60" s="107" t="str">
        <f t="shared" ref="CR60:CS60" si="197">VLOOKUP(CQ60,CN$51:CP$65,2,FALSE)</f>
        <v>David Backes</v>
      </c>
      <c r="CS60" s="99">
        <f t="shared" si="197"/>
        <v>-2.0206997165818912</v>
      </c>
      <c r="CT60" s="13"/>
      <c r="CU60" s="14"/>
      <c r="CV60" s="14"/>
      <c r="CW60" s="14"/>
      <c r="CX60" s="14"/>
      <c r="CY60" s="14"/>
      <c r="CZ60" s="14"/>
      <c r="DA60" s="14"/>
      <c r="DB60" s="14"/>
      <c r="DC60" s="14"/>
      <c r="DD60" s="14"/>
      <c r="DE60" s="14"/>
    </row>
    <row r="61" spans="1:109" ht="16.5" customHeight="1" outlineLevel="1">
      <c r="A61" t="str">
        <f t="shared" si="44"/>
        <v>Patrick Sharp</v>
      </c>
      <c r="B61" s="320" t="str">
        <f t="shared" si="172"/>
        <v>Sharp</v>
      </c>
      <c r="C61" s="431" t="s">
        <v>72</v>
      </c>
      <c r="D61" s="417">
        <v>74</v>
      </c>
      <c r="E61" s="154">
        <v>74</v>
      </c>
      <c r="F61" s="224">
        <v>28</v>
      </c>
      <c r="G61" s="224">
        <f>VLOOKUP(A61,'Hard Stats 2013-2014'!$A$2:$L$691,4,0)</f>
        <v>82</v>
      </c>
      <c r="H61" s="155">
        <v>34</v>
      </c>
      <c r="I61" s="156">
        <v>33</v>
      </c>
      <c r="J61" s="231">
        <v>6</v>
      </c>
      <c r="K61" s="1058">
        <f>VLOOKUP(A61,'Hard Stats 2013-2014'!$A$2:$L$691,5,0)</f>
        <v>34</v>
      </c>
      <c r="L61" s="497">
        <f t="shared" ref="L61:M62" si="198">(H61/D61)*77</f>
        <v>35.378378378378379</v>
      </c>
      <c r="M61" s="158">
        <f t="shared" si="198"/>
        <v>34.337837837837839</v>
      </c>
      <c r="N61" s="238">
        <f t="shared" si="174"/>
        <v>16.5</v>
      </c>
      <c r="O61" s="610">
        <f t="shared" si="175"/>
        <v>31.926829268292682</v>
      </c>
      <c r="P61" s="597">
        <f>(L61/(L$146))*1000</f>
        <v>15.131927831879075</v>
      </c>
      <c r="Q61" s="159">
        <f>(M61/(M$146))*1000</f>
        <v>13.74899169663356</v>
      </c>
      <c r="R61" s="247">
        <f>(N61/(N$146))*1000</f>
        <v>6.3833486267813413</v>
      </c>
      <c r="S61" s="643">
        <f>(O61/(O$146))*1000</f>
        <v>11.273836454240616</v>
      </c>
      <c r="T61" s="630">
        <f>(P61-H$147)</f>
        <v>6.9352065204036641</v>
      </c>
      <c r="U61" s="20">
        <f>(Q61-I$147)</f>
        <v>5.9970537121374363</v>
      </c>
      <c r="V61" s="254">
        <f>(R61-J$147)</f>
        <v>-1.079337940382838</v>
      </c>
      <c r="W61" s="1072">
        <f>(S61-K$147)</f>
        <v>3.9745663812479153</v>
      </c>
      <c r="X61" s="661">
        <v>37</v>
      </c>
      <c r="Y61" s="156">
        <v>36</v>
      </c>
      <c r="Z61" s="231">
        <v>14</v>
      </c>
      <c r="AA61" s="1091">
        <f>VLOOKUP(A61,'Hard Stats 2013-2014'!$A$2:$L$691,6,0)</f>
        <v>44</v>
      </c>
      <c r="AB61" s="774">
        <f t="shared" si="112"/>
        <v>38.5</v>
      </c>
      <c r="AC61" s="160">
        <f t="shared" si="113"/>
        <v>37.45945945945946</v>
      </c>
      <c r="AD61" s="262">
        <f t="shared" si="114"/>
        <v>38.5</v>
      </c>
      <c r="AE61" s="696">
        <f t="shared" si="115"/>
        <v>41.31707317073171</v>
      </c>
      <c r="AF61" s="161">
        <f t="shared" si="116"/>
        <v>9.4712333005518072</v>
      </c>
      <c r="AG61" s="153">
        <f t="shared" si="117"/>
        <v>9.0600756808378122</v>
      </c>
      <c r="AH61" s="214">
        <f t="shared" si="118"/>
        <v>8.3357897615883036</v>
      </c>
      <c r="AI61" s="727">
        <f t="shared" si="119"/>
        <v>8.8293957846490301</v>
      </c>
      <c r="AJ61" s="714">
        <f t="shared" si="120"/>
        <v>1.2745119890763963</v>
      </c>
      <c r="AK61" s="162">
        <f t="shared" si="121"/>
        <v>1.3081376963416886</v>
      </c>
      <c r="AL61" s="208">
        <f t="shared" si="122"/>
        <v>0.87310319442412432</v>
      </c>
      <c r="AM61" s="1094">
        <f t="shared" si="123"/>
        <v>1.5301257116563294</v>
      </c>
      <c r="AN61" s="661">
        <v>26</v>
      </c>
      <c r="AO61" s="156">
        <v>17</v>
      </c>
      <c r="AP61" s="231">
        <v>7</v>
      </c>
      <c r="AQ61" s="1091">
        <f>VLOOKUP(A61,'Hard Stats 2013-2014'!$A$2:$L$691,8,0)</f>
        <v>25</v>
      </c>
      <c r="AR61" s="774">
        <f t="shared" si="124"/>
        <v>27.054054054054056</v>
      </c>
      <c r="AS61" s="160">
        <f t="shared" si="125"/>
        <v>17.689189189189189</v>
      </c>
      <c r="AT61" s="262">
        <f t="shared" si="126"/>
        <v>19.25</v>
      </c>
      <c r="AU61" s="262">
        <f t="shared" si="127"/>
        <v>23.475609756097562</v>
      </c>
      <c r="AV61" s="683">
        <f t="shared" si="128"/>
        <v>13.131065726043191</v>
      </c>
      <c r="AW61" s="153">
        <f t="shared" si="129"/>
        <v>8.8117607055494691</v>
      </c>
      <c r="AX61" s="214">
        <f t="shared" si="130"/>
        <v>8.1751721758243043</v>
      </c>
      <c r="AY61" s="214">
        <f t="shared" si="131"/>
        <v>9.6044489887108995</v>
      </c>
      <c r="AZ61" s="714">
        <f t="shared" si="132"/>
        <v>4.9343444145677804</v>
      </c>
      <c r="BA61" s="162">
        <f t="shared" si="133"/>
        <v>1.0598227210533455</v>
      </c>
      <c r="BB61" s="208">
        <f t="shared" si="134"/>
        <v>0.712485608660125</v>
      </c>
      <c r="BC61" s="1094">
        <f t="shared" si="135"/>
        <v>2.3051789157181988</v>
      </c>
      <c r="BD61" s="661">
        <v>268</v>
      </c>
      <c r="BE61" s="156">
        <v>282</v>
      </c>
      <c r="BF61" s="231">
        <v>88</v>
      </c>
      <c r="BG61" s="1091">
        <f>VLOOKUP(A61,'Hard Stats 2013-2014'!$A$2:$L$691,9,0)</f>
        <v>313</v>
      </c>
      <c r="BH61" s="774">
        <f t="shared" si="136"/>
        <v>278.86486486486484</v>
      </c>
      <c r="BI61" s="160">
        <f t="shared" si="137"/>
        <v>293.43243243243245</v>
      </c>
      <c r="BJ61" s="262">
        <f t="shared" si="138"/>
        <v>242</v>
      </c>
      <c r="BK61" s="262">
        <f t="shared" si="139"/>
        <v>293.91463414634143</v>
      </c>
      <c r="BL61" s="683">
        <f t="shared" si="140"/>
        <v>11.899601657447278</v>
      </c>
      <c r="BM61" s="153">
        <f t="shared" si="141"/>
        <v>12.192205873232357</v>
      </c>
      <c r="BN61" s="214">
        <f t="shared" si="142"/>
        <v>9.6682596722751679</v>
      </c>
      <c r="BO61" s="214">
        <f t="shared" si="143"/>
        <v>11.030138738573728</v>
      </c>
      <c r="BP61" s="714">
        <f t="shared" si="144"/>
        <v>3.7028803459718667</v>
      </c>
      <c r="BQ61" s="162">
        <f t="shared" si="145"/>
        <v>4.4402678887362335</v>
      </c>
      <c r="BR61" s="208">
        <f t="shared" si="146"/>
        <v>2.2055731051109886</v>
      </c>
      <c r="BS61" s="1094">
        <f t="shared" si="147"/>
        <v>3.7308686655810268</v>
      </c>
      <c r="BT61" s="750">
        <f t="shared" si="148"/>
        <v>16.846943270019707</v>
      </c>
      <c r="BU61" s="163">
        <f t="shared" si="149"/>
        <v>12.805282018268704</v>
      </c>
      <c r="BV61" s="202">
        <f t="shared" si="150"/>
        <v>2.7118239678123999</v>
      </c>
      <c r="BW61" s="870">
        <f>(((BS61+BC61)+AM61)+W61)</f>
        <v>11.54073967420347</v>
      </c>
      <c r="BX61" s="893">
        <f t="shared" si="151"/>
        <v>9.0185191966926723</v>
      </c>
      <c r="BY61" s="509"/>
      <c r="BZ61" s="926">
        <f t="shared" si="176"/>
        <v>2</v>
      </c>
      <c r="CA61" s="132" t="str">
        <f t="shared" si="177"/>
        <v>Patrick Sharp</v>
      </c>
      <c r="CB61" s="70">
        <f t="shared" si="50"/>
        <v>11.54073967420347</v>
      </c>
      <c r="CC61" s="141">
        <v>11</v>
      </c>
      <c r="CD61" s="32" t="str">
        <f t="shared" ref="CD61:CE61" si="199">VLOOKUP(CC61,BZ$51:CB$65,2,FALSE)</f>
        <v>Evander Kane</v>
      </c>
      <c r="CE61" s="34">
        <f t="shared" si="199"/>
        <v>-1.2836454631364083</v>
      </c>
      <c r="CF61" s="42"/>
      <c r="CG61" s="44" t="e">
        <f>RANK(CI61,CI$122:CI$167)</f>
        <v>#REF!</v>
      </c>
      <c r="CH61" s="27" t="e">
        <f>#REF!</f>
        <v>#REF!</v>
      </c>
      <c r="CI61" s="61" t="e">
        <f>#REF!</f>
        <v>#REF!</v>
      </c>
      <c r="CJ61" s="141" t="e">
        <f>CJ135+1</f>
        <v>#REF!</v>
      </c>
      <c r="CK61" s="108" t="e">
        <f>VLOOKUP(CJ61,CG$122:CI$167,2,FALSE)</f>
        <v>#REF!</v>
      </c>
      <c r="CL61" s="34" t="e">
        <f>VLOOKUP(CK61,CH$122:CJ$167,2,FALSE)</f>
        <v>#REF!</v>
      </c>
      <c r="CM61" s="951"/>
      <c r="CN61" s="120">
        <f t="shared" si="180"/>
        <v>2</v>
      </c>
      <c r="CO61" s="32" t="str">
        <f t="shared" si="54"/>
        <v>Patrick Sharp</v>
      </c>
      <c r="CP61" s="34">
        <f t="shared" si="43"/>
        <v>9.0185191966926723</v>
      </c>
      <c r="CQ61" s="141">
        <v>11</v>
      </c>
      <c r="CR61" s="32" t="str">
        <f t="shared" ref="CR61:CS61" si="200">VLOOKUP(CQ61,CN$51:CP$65,2,FALSE)</f>
        <v>Frans Nielsen</v>
      </c>
      <c r="CS61" s="34">
        <f t="shared" si="200"/>
        <v>-2.1722722417322236</v>
      </c>
      <c r="CT61" s="13"/>
      <c r="CU61" s="14"/>
      <c r="CV61" s="14"/>
      <c r="CW61" s="14"/>
      <c r="CX61" s="14"/>
      <c r="CY61" s="14"/>
      <c r="CZ61" s="14"/>
      <c r="DA61" s="14"/>
      <c r="DB61" s="14"/>
      <c r="DC61" s="14"/>
      <c r="DD61" s="14"/>
      <c r="DE61" s="14"/>
    </row>
    <row r="62" spans="1:109" ht="16.5" customHeight="1" outlineLevel="1">
      <c r="A62" t="str">
        <f t="shared" si="44"/>
        <v>Eric Staal</v>
      </c>
      <c r="B62" s="320" t="str">
        <f t="shared" si="172"/>
        <v>Staal</v>
      </c>
      <c r="C62" s="431" t="s">
        <v>118</v>
      </c>
      <c r="D62" s="417">
        <v>81</v>
      </c>
      <c r="E62" s="154">
        <v>82</v>
      </c>
      <c r="F62" s="224">
        <v>48</v>
      </c>
      <c r="G62" s="224">
        <f>VLOOKUP(A62,'Hard Stats 2013-2014'!$A$2:$L$691,4,0)</f>
        <v>79</v>
      </c>
      <c r="H62" s="155">
        <v>33</v>
      </c>
      <c r="I62" s="156">
        <v>24</v>
      </c>
      <c r="J62" s="231">
        <v>18</v>
      </c>
      <c r="K62" s="1058">
        <f>VLOOKUP(A62,'Hard Stats 2013-2014'!$A$2:$L$691,5,0)</f>
        <v>21</v>
      </c>
      <c r="L62" s="497">
        <f t="shared" si="198"/>
        <v>31.37037037037037</v>
      </c>
      <c r="M62" s="158">
        <f t="shared" si="198"/>
        <v>22.536585365853657</v>
      </c>
      <c r="N62" s="240">
        <f t="shared" si="174"/>
        <v>28.875</v>
      </c>
      <c r="O62" s="612">
        <f t="shared" si="175"/>
        <v>20.468354430379744</v>
      </c>
      <c r="P62" s="599">
        <f>(L62/(L$146))*1000</f>
        <v>13.417635354193429</v>
      </c>
      <c r="Q62" s="159">
        <f>(M62/(M$146))*1000</f>
        <v>9.0237284749524029</v>
      </c>
      <c r="R62" s="249">
        <f>(N62/(N$146))*1000</f>
        <v>11.170860096867347</v>
      </c>
      <c r="S62" s="645">
        <f>(O62/(O$146))*1000</f>
        <v>7.2276792160098067</v>
      </c>
      <c r="T62" s="632">
        <f>(P62-H$147)</f>
        <v>5.2209140427180181</v>
      </c>
      <c r="U62" s="20">
        <f>(Q62-I$147)</f>
        <v>1.2717904904562793</v>
      </c>
      <c r="V62" s="256">
        <f>(R62-J$147)</f>
        <v>3.7081735297031679</v>
      </c>
      <c r="W62" s="1074">
        <f>(S62-K$147)</f>
        <v>-7.1590856982894024E-2</v>
      </c>
      <c r="X62" s="663">
        <v>43</v>
      </c>
      <c r="Y62" s="156">
        <v>46</v>
      </c>
      <c r="Z62" s="231">
        <v>35</v>
      </c>
      <c r="AA62" s="1091">
        <f>VLOOKUP(A62,'Hard Stats 2013-2014'!$A$2:$L$691,6,0)</f>
        <v>40</v>
      </c>
      <c r="AB62" s="774">
        <f t="shared" si="112"/>
        <v>40.876543209876544</v>
      </c>
      <c r="AC62" s="160">
        <f t="shared" si="113"/>
        <v>43.195121951219519</v>
      </c>
      <c r="AD62" s="264">
        <f t="shared" si="114"/>
        <v>56.145833333333329</v>
      </c>
      <c r="AE62" s="698">
        <f t="shared" si="115"/>
        <v>38.9873417721519</v>
      </c>
      <c r="AF62" s="308">
        <f t="shared" si="116"/>
        <v>10.055877331450064</v>
      </c>
      <c r="AG62" s="153">
        <f t="shared" si="117"/>
        <v>10.447323041182898</v>
      </c>
      <c r="AH62" s="216">
        <f t="shared" si="118"/>
        <v>12.156360068982945</v>
      </c>
      <c r="AI62" s="729">
        <f t="shared" si="119"/>
        <v>8.3315357231440785</v>
      </c>
      <c r="AJ62" s="716">
        <f t="shared" si="120"/>
        <v>1.8591560199746535</v>
      </c>
      <c r="AK62" s="162">
        <f t="shared" si="121"/>
        <v>2.6953850566867743</v>
      </c>
      <c r="AL62" s="210">
        <f t="shared" si="122"/>
        <v>4.6936735018187656</v>
      </c>
      <c r="AM62" s="1096">
        <f t="shared" si="123"/>
        <v>1.0322656501513778</v>
      </c>
      <c r="AN62" s="663">
        <v>29</v>
      </c>
      <c r="AO62" s="156">
        <v>23</v>
      </c>
      <c r="AP62" s="231">
        <v>9</v>
      </c>
      <c r="AQ62" s="1091">
        <f>VLOOKUP(A62,'Hard Stats 2013-2014'!$A$2:$L$691,8,0)</f>
        <v>12</v>
      </c>
      <c r="AR62" s="774">
        <f t="shared" si="124"/>
        <v>27.567901234567898</v>
      </c>
      <c r="AS62" s="160">
        <f t="shared" si="125"/>
        <v>21.59756097560976</v>
      </c>
      <c r="AT62" s="264">
        <f t="shared" si="126"/>
        <v>14.4375</v>
      </c>
      <c r="AU62" s="264">
        <f t="shared" si="127"/>
        <v>11.69620253164557</v>
      </c>
      <c r="AV62" s="685">
        <f t="shared" si="128"/>
        <v>13.380468683802793</v>
      </c>
      <c r="AW62" s="153">
        <f t="shared" si="129"/>
        <v>10.758692052256242</v>
      </c>
      <c r="AX62" s="216">
        <f t="shared" si="130"/>
        <v>6.1313791318682282</v>
      </c>
      <c r="AY62" s="216">
        <f t="shared" si="131"/>
        <v>4.7852039518438092</v>
      </c>
      <c r="AZ62" s="716">
        <f t="shared" si="132"/>
        <v>5.1837473723273817</v>
      </c>
      <c r="BA62" s="162">
        <f t="shared" si="133"/>
        <v>3.0067540677601183</v>
      </c>
      <c r="BB62" s="210">
        <f t="shared" si="134"/>
        <v>-1.3313074352959511</v>
      </c>
      <c r="BC62" s="1096">
        <f t="shared" si="135"/>
        <v>-2.5140661211488915</v>
      </c>
      <c r="BD62" s="663">
        <v>296</v>
      </c>
      <c r="BE62" s="156">
        <v>262</v>
      </c>
      <c r="BF62" s="231">
        <v>152</v>
      </c>
      <c r="BG62" s="1091">
        <f>VLOOKUP(A62,'Hard Stats 2013-2014'!$A$2:$L$691,9,0)</f>
        <v>230</v>
      </c>
      <c r="BH62" s="774">
        <f t="shared" si="136"/>
        <v>281.38271604938268</v>
      </c>
      <c r="BI62" s="160">
        <f t="shared" si="137"/>
        <v>246.02439024390245</v>
      </c>
      <c r="BJ62" s="264">
        <f t="shared" si="138"/>
        <v>243.83333333333331</v>
      </c>
      <c r="BK62" s="264">
        <f t="shared" si="139"/>
        <v>224.17721518987341</v>
      </c>
      <c r="BL62" s="685">
        <f t="shared" si="140"/>
        <v>12.007042321021059</v>
      </c>
      <c r="BM62" s="153">
        <f t="shared" si="141"/>
        <v>10.222387453305178</v>
      </c>
      <c r="BN62" s="216">
        <f t="shared" si="142"/>
        <v>9.7415040637317976</v>
      </c>
      <c r="BO62" s="216">
        <f t="shared" si="143"/>
        <v>8.4130066975169058</v>
      </c>
      <c r="BP62" s="716">
        <f t="shared" si="144"/>
        <v>3.8103210095456479</v>
      </c>
      <c r="BQ62" s="162">
        <f t="shared" si="145"/>
        <v>2.4704494688090541</v>
      </c>
      <c r="BR62" s="210">
        <f t="shared" si="146"/>
        <v>2.2788174965676182</v>
      </c>
      <c r="BS62" s="1096">
        <f t="shared" si="147"/>
        <v>1.1137366245242051</v>
      </c>
      <c r="BT62" s="752">
        <f t="shared" si="148"/>
        <v>16.074138444565701</v>
      </c>
      <c r="BU62" s="163">
        <f t="shared" si="149"/>
        <v>9.4443790837122261</v>
      </c>
      <c r="BV62" s="202">
        <f t="shared" si="150"/>
        <v>9.3493570927935998</v>
      </c>
      <c r="BW62" s="870">
        <f>(((BS62+BC62)+AM62)+W62)</f>
        <v>-0.43965470345620261</v>
      </c>
      <c r="BX62" s="893">
        <f t="shared" si="151"/>
        <v>3.4854522141355808</v>
      </c>
      <c r="BY62" s="509"/>
      <c r="BZ62" s="926">
        <f t="shared" si="176"/>
        <v>10</v>
      </c>
      <c r="CA62" s="132" t="str">
        <f t="shared" si="177"/>
        <v>Eric Staal</v>
      </c>
      <c r="CB62" s="70">
        <f t="shared" si="50"/>
        <v>-0.43965470345620261</v>
      </c>
      <c r="CC62" s="141">
        <v>12</v>
      </c>
      <c r="CD62" s="107" t="str">
        <f t="shared" ref="CD62:CE62" si="201">VLOOKUP(CC62,BZ$51:CB$65,2,FALSE)</f>
        <v>T.J. Oshie</v>
      </c>
      <c r="CE62" s="99">
        <f t="shared" si="201"/>
        <v>-2.3047487277317575</v>
      </c>
      <c r="CF62" s="42"/>
      <c r="CG62" s="44"/>
      <c r="CH62" s="27" t="e">
        <f>#REF!</f>
        <v>#REF!</v>
      </c>
      <c r="CI62" s="61"/>
      <c r="CJ62" s="141"/>
      <c r="CK62" s="135"/>
      <c r="CL62" s="101"/>
      <c r="CM62" s="951"/>
      <c r="CN62" s="120">
        <f t="shared" si="180"/>
        <v>6</v>
      </c>
      <c r="CO62" s="32" t="str">
        <f t="shared" si="54"/>
        <v>Eric Staal</v>
      </c>
      <c r="CP62" s="34">
        <f t="shared" si="43"/>
        <v>3.4854522141355808</v>
      </c>
      <c r="CQ62" s="141">
        <v>12</v>
      </c>
      <c r="CR62" s="110" t="str">
        <f t="shared" ref="CR62:CS62" si="202">VLOOKUP(CQ62,CN$51:CP$65,2,FALSE)</f>
        <v>David Perron</v>
      </c>
      <c r="CS62" s="101">
        <f t="shared" si="202"/>
        <v>-2.6058949956343662</v>
      </c>
      <c r="CT62" s="13"/>
      <c r="DE62" s="12"/>
    </row>
    <row r="63" spans="1:109" ht="16.5" customHeight="1" outlineLevel="1">
      <c r="A63" t="str">
        <f t="shared" si="44"/>
        <v>Vladimir Tarasenko</v>
      </c>
      <c r="B63" s="320" t="str">
        <f t="shared" si="172"/>
        <v>Tarasenko</v>
      </c>
      <c r="C63" s="431" t="s">
        <v>149</v>
      </c>
      <c r="D63" s="417" t="s">
        <v>55</v>
      </c>
      <c r="E63" s="154" t="s">
        <v>55</v>
      </c>
      <c r="F63" s="224">
        <v>38</v>
      </c>
      <c r="G63" s="224">
        <f>VLOOKUP(A63,'Hard Stats 2013-2014'!$A$2:$L$691,4,0)</f>
        <v>64</v>
      </c>
      <c r="H63" s="155" t="s">
        <v>55</v>
      </c>
      <c r="I63" s="156" t="s">
        <v>55</v>
      </c>
      <c r="J63" s="231">
        <v>8</v>
      </c>
      <c r="K63" s="1058">
        <f>VLOOKUP(A63,'Hard Stats 2013-2014'!$A$2:$L$691,5,0)</f>
        <v>21</v>
      </c>
      <c r="L63" s="497" t="s">
        <v>55</v>
      </c>
      <c r="M63" s="158" t="s">
        <v>55</v>
      </c>
      <c r="N63" s="240">
        <f t="shared" si="174"/>
        <v>16.210526315789473</v>
      </c>
      <c r="O63" s="612">
        <f t="shared" si="175"/>
        <v>25.265625</v>
      </c>
      <c r="P63" s="810" t="s">
        <v>55</v>
      </c>
      <c r="Q63" s="768" t="s">
        <v>55</v>
      </c>
      <c r="R63" s="249">
        <f>(N63/(N$146))*1000</f>
        <v>6.2713600543816677</v>
      </c>
      <c r="S63" s="645">
        <f>(O63/(O$146))*1000</f>
        <v>8.9216665322621065</v>
      </c>
      <c r="T63" s="817" t="s">
        <v>55</v>
      </c>
      <c r="U63" s="769" t="s">
        <v>55</v>
      </c>
      <c r="V63" s="256">
        <f>(R63-J$147)</f>
        <v>-1.1913265127825117</v>
      </c>
      <c r="W63" s="1074">
        <f>(S63-K$147)</f>
        <v>1.6223964592694058</v>
      </c>
      <c r="X63" s="663" t="s">
        <v>55</v>
      </c>
      <c r="Y63" s="156" t="s">
        <v>55</v>
      </c>
      <c r="Z63" s="231">
        <v>11</v>
      </c>
      <c r="AA63" s="1091">
        <f>VLOOKUP(A63,'Hard Stats 2013-2014'!$A$2:$L$691,6,0)</f>
        <v>22</v>
      </c>
      <c r="AB63" s="827" t="s">
        <v>55</v>
      </c>
      <c r="AC63" s="828" t="s">
        <v>55</v>
      </c>
      <c r="AD63" s="264">
        <f t="shared" si="114"/>
        <v>22.289473684210527</v>
      </c>
      <c r="AE63" s="698">
        <f t="shared" si="115"/>
        <v>26.46875</v>
      </c>
      <c r="AF63" s="835" t="s">
        <v>55</v>
      </c>
      <c r="AG63" s="837" t="s">
        <v>55</v>
      </c>
      <c r="AH63" s="216">
        <f t="shared" si="118"/>
        <v>4.8259835461827034</v>
      </c>
      <c r="AI63" s="729">
        <f t="shared" si="119"/>
        <v>5.6563316745407848</v>
      </c>
      <c r="AJ63" s="843" t="s">
        <v>55</v>
      </c>
      <c r="AK63" s="845" t="s">
        <v>55</v>
      </c>
      <c r="AL63" s="210">
        <f t="shared" si="122"/>
        <v>-2.6367030209814759</v>
      </c>
      <c r="AM63" s="1096">
        <f t="shared" si="123"/>
        <v>-1.6429383984519159</v>
      </c>
      <c r="AN63" s="663" t="s">
        <v>55</v>
      </c>
      <c r="AO63" s="156" t="s">
        <v>55</v>
      </c>
      <c r="AP63" s="231">
        <v>5</v>
      </c>
      <c r="AQ63" s="1091">
        <f>VLOOKUP(A63,'Hard Stats 2013-2014'!$A$2:$L$691,8,0)</f>
        <v>7</v>
      </c>
      <c r="AR63" s="827" t="s">
        <v>55</v>
      </c>
      <c r="AS63" s="828" t="s">
        <v>55</v>
      </c>
      <c r="AT63" s="264">
        <f t="shared" si="126"/>
        <v>10.131578947368421</v>
      </c>
      <c r="AU63" s="264">
        <f t="shared" si="127"/>
        <v>8.421875</v>
      </c>
      <c r="AV63" s="851" t="s">
        <v>55</v>
      </c>
      <c r="AW63" s="837" t="s">
        <v>55</v>
      </c>
      <c r="AX63" s="216">
        <f t="shared" si="130"/>
        <v>4.3027221978022663</v>
      </c>
      <c r="AY63" s="216">
        <f t="shared" si="131"/>
        <v>3.4455960747000347</v>
      </c>
      <c r="AZ63" s="843" t="s">
        <v>55</v>
      </c>
      <c r="BA63" s="845" t="s">
        <v>55</v>
      </c>
      <c r="BB63" s="210">
        <f t="shared" si="134"/>
        <v>-3.1599643693619131</v>
      </c>
      <c r="BC63" s="1096">
        <f t="shared" si="135"/>
        <v>-3.853673998292666</v>
      </c>
      <c r="BD63" s="663" t="s">
        <v>55</v>
      </c>
      <c r="BE63" s="156" t="s">
        <v>55</v>
      </c>
      <c r="BF63" s="231">
        <v>75</v>
      </c>
      <c r="BG63" s="1091">
        <f>VLOOKUP(A63,'Hard Stats 2013-2014'!$A$2:$L$691,9,0)</f>
        <v>136</v>
      </c>
      <c r="BH63" s="827" t="s">
        <v>55</v>
      </c>
      <c r="BI63" s="828" t="s">
        <v>55</v>
      </c>
      <c r="BJ63" s="264">
        <f t="shared" si="138"/>
        <v>151.9736842105263</v>
      </c>
      <c r="BK63" s="264">
        <f t="shared" si="139"/>
        <v>163.625</v>
      </c>
      <c r="BL63" s="851" t="s">
        <v>55</v>
      </c>
      <c r="BM63" s="837" t="s">
        <v>55</v>
      </c>
      <c r="BN63" s="216">
        <f t="shared" si="142"/>
        <v>6.0715745549574915</v>
      </c>
      <c r="BO63" s="216">
        <f t="shared" si="143"/>
        <v>6.1405804319376118</v>
      </c>
      <c r="BP63" s="843" t="s">
        <v>55</v>
      </c>
      <c r="BQ63" s="845" t="s">
        <v>55</v>
      </c>
      <c r="BR63" s="210">
        <f t="shared" si="146"/>
        <v>-1.3911120122066878</v>
      </c>
      <c r="BS63" s="1096">
        <f t="shared" si="147"/>
        <v>-1.1586896410550889</v>
      </c>
      <c r="BT63" s="861" t="s">
        <v>55</v>
      </c>
      <c r="BU63" s="860" t="s">
        <v>55</v>
      </c>
      <c r="BV63" s="202">
        <f t="shared" si="150"/>
        <v>-8.3791059153325875</v>
      </c>
      <c r="BW63" s="870">
        <f>(((BS63+BC63)+AM63)+W63)</f>
        <v>-5.032905578530265</v>
      </c>
      <c r="BX63" s="1051">
        <f>((BW63*0.65)+(BV63*0.35))</f>
        <v>-6.2040756964110777</v>
      </c>
      <c r="BY63" s="509"/>
      <c r="BZ63" s="926">
        <f t="shared" si="176"/>
        <v>15</v>
      </c>
      <c r="CA63" s="132" t="str">
        <f t="shared" si="177"/>
        <v>Vladimir Tarasenko</v>
      </c>
      <c r="CB63" s="70">
        <f t="shared" si="50"/>
        <v>-5.032905578530265</v>
      </c>
      <c r="CC63" s="141">
        <v>13</v>
      </c>
      <c r="CD63" s="107" t="str">
        <f t="shared" ref="CD63:CE63" si="203">VLOOKUP(CC63,BZ$51:CB$65,2,FALSE)</f>
        <v>Nazem Kadri</v>
      </c>
      <c r="CE63" s="99">
        <f t="shared" si="203"/>
        <v>-3.1437425528926237</v>
      </c>
      <c r="CF63" s="42"/>
      <c r="CG63" s="44"/>
      <c r="CH63" s="27" t="e">
        <f>#REF!</f>
        <v>#REF!</v>
      </c>
      <c r="CI63" s="61"/>
      <c r="CJ63" s="141"/>
      <c r="CK63" s="135"/>
      <c r="CL63" s="101"/>
      <c r="CM63" s="951"/>
      <c r="CN63" s="120">
        <f t="shared" si="180"/>
        <v>15</v>
      </c>
      <c r="CO63" s="32" t="str">
        <f t="shared" si="54"/>
        <v>Vladimir Tarasenko</v>
      </c>
      <c r="CP63" s="34">
        <f t="shared" si="43"/>
        <v>-6.2040756964110777</v>
      </c>
      <c r="CQ63" s="141">
        <v>13</v>
      </c>
      <c r="CR63" s="110" t="str">
        <f t="shared" ref="CR63:CS63" si="204">VLOOKUP(CQ63,CN$51:CP$65,2,FALSE)</f>
        <v>Nazem Kadri</v>
      </c>
      <c r="CS63" s="101">
        <f t="shared" si="204"/>
        <v>-2.6688930810853311</v>
      </c>
      <c r="CT63" s="13"/>
      <c r="DE63" s="12"/>
    </row>
    <row r="64" spans="1:109" ht="16.5" customHeight="1" outlineLevel="1">
      <c r="A64" t="str">
        <f t="shared" si="44"/>
        <v>John Tavares</v>
      </c>
      <c r="B64" s="320" t="str">
        <f t="shared" si="172"/>
        <v>Tavares</v>
      </c>
      <c r="C64" s="431" t="s">
        <v>45</v>
      </c>
      <c r="D64" s="417">
        <v>79</v>
      </c>
      <c r="E64" s="154">
        <v>82</v>
      </c>
      <c r="F64" s="224">
        <v>48</v>
      </c>
      <c r="G64" s="224">
        <f>VLOOKUP(A64,'Hard Stats 2013-2014'!$A$2:$L$691,4,0)</f>
        <v>59</v>
      </c>
      <c r="H64" s="155">
        <v>29</v>
      </c>
      <c r="I64" s="156">
        <v>31</v>
      </c>
      <c r="J64" s="231">
        <v>28</v>
      </c>
      <c r="K64" s="1058">
        <f>VLOOKUP(A64,'Hard Stats 2013-2014'!$A$2:$L$691,5,0)</f>
        <v>24</v>
      </c>
      <c r="L64" s="497">
        <f t="shared" ref="L64:M69" si="205">(H64/D64)*77</f>
        <v>28.265822784810126</v>
      </c>
      <c r="M64" s="158">
        <f t="shared" si="205"/>
        <v>29.109756097560975</v>
      </c>
      <c r="N64" s="238">
        <f t="shared" si="174"/>
        <v>44.916666666666671</v>
      </c>
      <c r="O64" s="610">
        <f t="shared" si="175"/>
        <v>31.322033898305087</v>
      </c>
      <c r="P64" s="597">
        <f>(L64/(L$146))*1000</f>
        <v>12.089768103951041</v>
      </c>
      <c r="Q64" s="159">
        <f>(M64/(M$146))*1000</f>
        <v>11.655649280146854</v>
      </c>
      <c r="R64" s="247">
        <f>(N64/(N$146))*1000</f>
        <v>17.376893484015874</v>
      </c>
      <c r="S64" s="643">
        <f>(O64/(O$146))*1000</f>
        <v>11.060274248228085</v>
      </c>
      <c r="T64" s="630">
        <f>(P64-H$147)</f>
        <v>3.89304679247563</v>
      </c>
      <c r="U64" s="20">
        <f>(Q64-I$147)</f>
        <v>3.9037112956507301</v>
      </c>
      <c r="V64" s="254">
        <f>(R64-J$147)</f>
        <v>9.9142069168516933</v>
      </c>
      <c r="W64" s="1072">
        <f>(S64-K$147)</f>
        <v>3.7610041752353842</v>
      </c>
      <c r="X64" s="661">
        <v>38</v>
      </c>
      <c r="Y64" s="156">
        <v>50</v>
      </c>
      <c r="Z64" s="231">
        <v>19</v>
      </c>
      <c r="AA64" s="1091">
        <f>VLOOKUP(A64,'Hard Stats 2013-2014'!$A$2:$L$691,6,0)</f>
        <v>42</v>
      </c>
      <c r="AB64" s="774">
        <f t="shared" si="112"/>
        <v>37.037974683544306</v>
      </c>
      <c r="AC64" s="160">
        <f t="shared" si="113"/>
        <v>46.951219512195124</v>
      </c>
      <c r="AD64" s="262">
        <f t="shared" si="114"/>
        <v>30.479166666666664</v>
      </c>
      <c r="AE64" s="696">
        <f t="shared" si="115"/>
        <v>54.813559322033896</v>
      </c>
      <c r="AF64" s="161">
        <f t="shared" si="116"/>
        <v>9.1115662131890787</v>
      </c>
      <c r="AG64" s="153">
        <f t="shared" si="117"/>
        <v>11.355785914329235</v>
      </c>
      <c r="AH64" s="214">
        <f t="shared" si="118"/>
        <v>6.5991668945907414</v>
      </c>
      <c r="AI64" s="727">
        <f t="shared" si="119"/>
        <v>11.71357437686104</v>
      </c>
      <c r="AJ64" s="714">
        <f t="shared" si="120"/>
        <v>0.91484490171366772</v>
      </c>
      <c r="AK64" s="162">
        <f t="shared" si="121"/>
        <v>3.6038479298331119</v>
      </c>
      <c r="AL64" s="208">
        <f t="shared" si="122"/>
        <v>-0.86351967257343798</v>
      </c>
      <c r="AM64" s="1094">
        <f t="shared" si="123"/>
        <v>4.4143043038683389</v>
      </c>
      <c r="AN64" s="661">
        <v>24</v>
      </c>
      <c r="AO64" s="156">
        <v>25</v>
      </c>
      <c r="AP64" s="231">
        <v>16</v>
      </c>
      <c r="AQ64" s="1091">
        <f>VLOOKUP(A64,'Hard Stats 2013-2014'!$A$2:$L$691,8,0)</f>
        <v>25</v>
      </c>
      <c r="AR64" s="774">
        <f t="shared" si="124"/>
        <v>23.39240506329114</v>
      </c>
      <c r="AS64" s="160">
        <f t="shared" si="125"/>
        <v>23.475609756097562</v>
      </c>
      <c r="AT64" s="262">
        <f t="shared" si="126"/>
        <v>25.666666666666664</v>
      </c>
      <c r="AU64" s="262">
        <f t="shared" si="127"/>
        <v>32.627118644067792</v>
      </c>
      <c r="AV64" s="683">
        <f t="shared" si="128"/>
        <v>11.353832877046109</v>
      </c>
      <c r="AW64" s="153">
        <f t="shared" si="129"/>
        <v>11.69423049158287</v>
      </c>
      <c r="AX64" s="214">
        <f t="shared" si="130"/>
        <v>10.900229567765738</v>
      </c>
      <c r="AY64" s="214">
        <f t="shared" si="131"/>
        <v>13.348556221598196</v>
      </c>
      <c r="AZ64" s="714">
        <f t="shared" si="132"/>
        <v>3.1571115655706983</v>
      </c>
      <c r="BA64" s="162">
        <f t="shared" si="133"/>
        <v>3.9422925070867461</v>
      </c>
      <c r="BB64" s="208">
        <f t="shared" si="134"/>
        <v>3.4375430006015586</v>
      </c>
      <c r="BC64" s="1094">
        <f t="shared" si="135"/>
        <v>6.0492861486054954</v>
      </c>
      <c r="BD64" s="661">
        <v>243</v>
      </c>
      <c r="BE64" s="156">
        <v>286</v>
      </c>
      <c r="BF64" s="231">
        <v>162</v>
      </c>
      <c r="BG64" s="1091">
        <f>VLOOKUP(A64,'Hard Stats 2013-2014'!$A$2:$L$691,9,0)</f>
        <v>188</v>
      </c>
      <c r="BH64" s="774">
        <f t="shared" si="136"/>
        <v>236.84810126582278</v>
      </c>
      <c r="BI64" s="160">
        <f t="shared" si="137"/>
        <v>268.5609756097561</v>
      </c>
      <c r="BJ64" s="262">
        <f t="shared" si="138"/>
        <v>259.875</v>
      </c>
      <c r="BK64" s="262">
        <f t="shared" si="139"/>
        <v>245.35593220338981</v>
      </c>
      <c r="BL64" s="683">
        <f t="shared" si="140"/>
        <v>10.106680379946011</v>
      </c>
      <c r="BM64" s="153">
        <f t="shared" si="141"/>
        <v>11.158789357424736</v>
      </c>
      <c r="BN64" s="214">
        <f t="shared" si="142"/>
        <v>10.382392488977311</v>
      </c>
      <c r="BO64" s="214">
        <f t="shared" si="143"/>
        <v>9.2078095410111338</v>
      </c>
      <c r="BP64" s="714">
        <f t="shared" si="144"/>
        <v>1.9099590684706005</v>
      </c>
      <c r="BQ64" s="162">
        <f t="shared" si="145"/>
        <v>3.4068513729286121</v>
      </c>
      <c r="BR64" s="208">
        <f t="shared" si="146"/>
        <v>2.919705921813132</v>
      </c>
      <c r="BS64" s="1094">
        <f t="shared" si="147"/>
        <v>1.9085394680184331</v>
      </c>
      <c r="BT64" s="750">
        <f t="shared" si="148"/>
        <v>9.8749623282305965</v>
      </c>
      <c r="BU64" s="163">
        <f t="shared" si="149"/>
        <v>14.8567031054992</v>
      </c>
      <c r="BV64" s="202">
        <f t="shared" si="150"/>
        <v>15.407936166692945</v>
      </c>
      <c r="BW64" s="870">
        <f>(((BS64+BC64)+AM64)+W64)</f>
        <v>16.133134095727652</v>
      </c>
      <c r="BX64" s="893">
        <f t="shared" si="151"/>
        <v>15.787931617994396</v>
      </c>
      <c r="BY64" s="509"/>
      <c r="BZ64" s="452">
        <f t="shared" si="176"/>
        <v>1</v>
      </c>
      <c r="CA64" s="132" t="str">
        <f t="shared" si="177"/>
        <v>John Tavares</v>
      </c>
      <c r="CB64" s="70">
        <f t="shared" si="50"/>
        <v>16.133134095727652</v>
      </c>
      <c r="CC64" s="141">
        <v>14</v>
      </c>
      <c r="CD64" s="107" t="str">
        <f t="shared" ref="CD64:CE64" si="206">VLOOKUP(CC64,BZ$51:CB$65,2,FALSE)</f>
        <v>Milan Lucic</v>
      </c>
      <c r="CE64" s="99">
        <f t="shared" si="206"/>
        <v>-3.5892491569337972</v>
      </c>
      <c r="CF64" s="42"/>
      <c r="CG64" s="44"/>
      <c r="CH64" s="27" t="e">
        <f>#REF!</f>
        <v>#REF!</v>
      </c>
      <c r="CI64" s="61"/>
      <c r="CJ64" s="141"/>
      <c r="CK64" s="135"/>
      <c r="CL64" s="101"/>
      <c r="CM64" s="951"/>
      <c r="CN64" s="120">
        <f t="shared" si="180"/>
        <v>1</v>
      </c>
      <c r="CO64" s="32" t="str">
        <f t="shared" si="54"/>
        <v>John Tavares</v>
      </c>
      <c r="CP64" s="34">
        <f t="shared" si="43"/>
        <v>15.787931617994396</v>
      </c>
      <c r="CQ64" s="141">
        <v>14</v>
      </c>
      <c r="CR64" s="110" t="str">
        <f t="shared" ref="CR64:CS64" si="207">VLOOKUP(CQ64,CN$51:CP$65,2,FALSE)</f>
        <v>Milan Lucic</v>
      </c>
      <c r="CS64" s="101">
        <f t="shared" si="207"/>
        <v>-5.7598050140352344</v>
      </c>
      <c r="CT64" s="13"/>
      <c r="DE64" s="12"/>
    </row>
    <row r="65" spans="1:109" ht="16.5" customHeight="1" outlineLevel="1">
      <c r="A65" t="str">
        <f t="shared" si="44"/>
        <v>Jonathan Toews</v>
      </c>
      <c r="B65" s="320" t="str">
        <f t="shared" si="172"/>
        <v>Toews</v>
      </c>
      <c r="C65" s="431" t="s">
        <v>71</v>
      </c>
      <c r="D65" s="417">
        <v>80</v>
      </c>
      <c r="E65" s="154">
        <v>59</v>
      </c>
      <c r="F65" s="224">
        <v>47</v>
      </c>
      <c r="G65" s="224">
        <f>VLOOKUP(A65,'Hard Stats 2013-2014'!$A$2:$L$691,4,0)</f>
        <v>76</v>
      </c>
      <c r="H65" s="155">
        <v>32</v>
      </c>
      <c r="I65" s="156">
        <v>29</v>
      </c>
      <c r="J65" s="231">
        <v>23</v>
      </c>
      <c r="K65" s="1058">
        <f>VLOOKUP(A65,'Hard Stats 2013-2014'!$A$2:$L$691,5,0)</f>
        <v>28</v>
      </c>
      <c r="L65" s="497">
        <f t="shared" si="205"/>
        <v>30.8</v>
      </c>
      <c r="M65" s="158">
        <f t="shared" si="205"/>
        <v>37.847457627118644</v>
      </c>
      <c r="N65" s="238">
        <f t="shared" si="174"/>
        <v>37.680851063829785</v>
      </c>
      <c r="O65" s="610">
        <f t="shared" si="175"/>
        <v>28.368421052631579</v>
      </c>
      <c r="P65" s="597">
        <f>(L65/(L$146))*1000</f>
        <v>13.173678347753549</v>
      </c>
      <c r="Q65" s="159">
        <f>(M65/(M$146))*1000</f>
        <v>15.154255871071198</v>
      </c>
      <c r="R65" s="247">
        <f>(N65/(N$146))*1000</f>
        <v>14.577576296621217</v>
      </c>
      <c r="S65" s="643">
        <f>(O65/(O$146))*1000</f>
        <v>10.017309790610085</v>
      </c>
      <c r="T65" s="630">
        <f>(P65-H$147)</f>
        <v>4.9769570362781383</v>
      </c>
      <c r="U65" s="20">
        <f>(Q65-I$147)</f>
        <v>7.4023178865750747</v>
      </c>
      <c r="V65" s="254">
        <f>(R65-J$147)</f>
        <v>7.1148897294570377</v>
      </c>
      <c r="W65" s="1072">
        <f>(S65-K$147)</f>
        <v>2.7180397176173843</v>
      </c>
      <c r="X65" s="661">
        <v>44</v>
      </c>
      <c r="Y65" s="156">
        <v>28</v>
      </c>
      <c r="Z65" s="231">
        <v>25</v>
      </c>
      <c r="AA65" s="1092">
        <f>VLOOKUP(A65,'Hard Stats 2013-2014'!$A$2:$L$691,6,0)</f>
        <v>40</v>
      </c>
      <c r="AB65" s="774">
        <f t="shared" si="112"/>
        <v>42.35</v>
      </c>
      <c r="AC65" s="160">
        <f t="shared" si="113"/>
        <v>36.542372881355931</v>
      </c>
      <c r="AD65" s="262">
        <f t="shared" si="114"/>
        <v>40.957446808510639</v>
      </c>
      <c r="AE65" s="696">
        <f t="shared" si="115"/>
        <v>40.526315789473685</v>
      </c>
      <c r="AF65" s="161">
        <f t="shared" si="116"/>
        <v>10.418356630606986</v>
      </c>
      <c r="AG65" s="153">
        <f t="shared" si="117"/>
        <v>8.8382659184067531</v>
      </c>
      <c r="AH65" s="214">
        <f t="shared" si="118"/>
        <v>8.8678614484981964</v>
      </c>
      <c r="AI65" s="727">
        <f t="shared" si="119"/>
        <v>8.6604121332681867</v>
      </c>
      <c r="AJ65" s="714">
        <f t="shared" si="120"/>
        <v>2.2216353191315754</v>
      </c>
      <c r="AK65" s="162">
        <f t="shared" si="121"/>
        <v>1.0863279339106295</v>
      </c>
      <c r="AL65" s="208">
        <f t="shared" si="122"/>
        <v>1.405174881334017</v>
      </c>
      <c r="AM65" s="1094">
        <f t="shared" si="123"/>
        <v>1.361142060275486</v>
      </c>
      <c r="AN65" s="661">
        <v>25</v>
      </c>
      <c r="AO65" s="156">
        <v>12</v>
      </c>
      <c r="AP65" s="231">
        <v>6</v>
      </c>
      <c r="AQ65" s="1091">
        <f>VLOOKUP(A65,'Hard Stats 2013-2014'!$A$2:$L$691,8,0)</f>
        <v>15</v>
      </c>
      <c r="AR65" s="774">
        <f t="shared" si="124"/>
        <v>24.0625</v>
      </c>
      <c r="AS65" s="160">
        <f t="shared" si="125"/>
        <v>15.661016949152543</v>
      </c>
      <c r="AT65" s="262">
        <f t="shared" si="126"/>
        <v>9.8297872340425521</v>
      </c>
      <c r="AU65" s="262">
        <f t="shared" si="127"/>
        <v>15.197368421052632</v>
      </c>
      <c r="AV65" s="683">
        <f t="shared" si="128"/>
        <v>11.679072881336491</v>
      </c>
      <c r="AW65" s="153">
        <f t="shared" si="129"/>
        <v>7.801439188961047</v>
      </c>
      <c r="AX65" s="214">
        <f t="shared" si="130"/>
        <v>4.1745560046762407</v>
      </c>
      <c r="AY65" s="214">
        <f t="shared" si="131"/>
        <v>6.2176169769023186</v>
      </c>
      <c r="AZ65" s="714">
        <f t="shared" si="132"/>
        <v>3.4823515698610805</v>
      </c>
      <c r="BA65" s="162">
        <f t="shared" si="133"/>
        <v>4.9501204464923454E-2</v>
      </c>
      <c r="BB65" s="208">
        <f t="shared" si="134"/>
        <v>-3.2881305624879387</v>
      </c>
      <c r="BC65" s="1094">
        <f t="shared" si="135"/>
        <v>-1.0816530960903821</v>
      </c>
      <c r="BD65" s="661">
        <v>233</v>
      </c>
      <c r="BE65" s="156">
        <v>185</v>
      </c>
      <c r="BF65" s="231">
        <v>143</v>
      </c>
      <c r="BG65" s="1091">
        <f>VLOOKUP(A65,'Hard Stats 2013-2014'!$A$2:$L$691,9,0)</f>
        <v>193</v>
      </c>
      <c r="BH65" s="774">
        <f t="shared" si="136"/>
        <v>224.26250000000002</v>
      </c>
      <c r="BI65" s="160">
        <f t="shared" si="137"/>
        <v>241.4406779661017</v>
      </c>
      <c r="BJ65" s="262">
        <f t="shared" si="138"/>
        <v>234.27659574468083</v>
      </c>
      <c r="BK65" s="262">
        <f t="shared" si="139"/>
        <v>195.53947368421052</v>
      </c>
      <c r="BL65" s="683">
        <f t="shared" si="140"/>
        <v>9.5696330120198709</v>
      </c>
      <c r="BM65" s="153">
        <f t="shared" si="141"/>
        <v>10.031932828738487</v>
      </c>
      <c r="BN65" s="214">
        <f t="shared" si="142"/>
        <v>9.3596981933727683</v>
      </c>
      <c r="BO65" s="214">
        <f t="shared" si="143"/>
        <v>7.3382787824393745</v>
      </c>
      <c r="BP65" s="714">
        <f t="shared" si="144"/>
        <v>1.37291170054446</v>
      </c>
      <c r="BQ65" s="162">
        <f t="shared" si="145"/>
        <v>2.2799948442423634</v>
      </c>
      <c r="BR65" s="208">
        <f t="shared" si="146"/>
        <v>1.897011626208589</v>
      </c>
      <c r="BS65" s="1094">
        <f t="shared" si="147"/>
        <v>3.9008709446673784E-2</v>
      </c>
      <c r="BT65" s="750">
        <f t="shared" si="148"/>
        <v>12.053855625815254</v>
      </c>
      <c r="BU65" s="163">
        <f t="shared" si="149"/>
        <v>10.818141869192992</v>
      </c>
      <c r="BV65" s="202">
        <f t="shared" si="150"/>
        <v>7.128945674511705</v>
      </c>
      <c r="BW65" s="870">
        <f>(((BS65+BC65)+AM65)+W65)</f>
        <v>3.036537391249162</v>
      </c>
      <c r="BX65" s="893">
        <f t="shared" si="151"/>
        <v>5.0424203240223076</v>
      </c>
      <c r="BY65" s="509"/>
      <c r="BZ65" s="452">
        <f t="shared" si="176"/>
        <v>5</v>
      </c>
      <c r="CA65" s="132" t="str">
        <f t="shared" si="177"/>
        <v>Jonathan Toews</v>
      </c>
      <c r="CB65" s="70">
        <f t="shared" si="50"/>
        <v>3.036537391249162</v>
      </c>
      <c r="CC65" s="141">
        <v>15</v>
      </c>
      <c r="CD65" s="107" t="str">
        <f t="shared" ref="CD65:CE65" si="208">VLOOKUP(CC65,BZ$51:CB$65,2,FALSE)</f>
        <v>Vladimir Tarasenko</v>
      </c>
      <c r="CE65" s="99">
        <f t="shared" si="208"/>
        <v>-5.032905578530265</v>
      </c>
      <c r="CF65" s="42"/>
      <c r="CG65" s="44"/>
      <c r="CH65" s="27" t="e">
        <f>#REF!</f>
        <v>#REF!</v>
      </c>
      <c r="CI65" s="61"/>
      <c r="CJ65" s="141"/>
      <c r="CK65" s="135"/>
      <c r="CL65" s="101"/>
      <c r="CM65" s="951"/>
      <c r="CN65" s="120">
        <f t="shared" si="180"/>
        <v>5</v>
      </c>
      <c r="CO65" s="32" t="str">
        <f t="shared" si="54"/>
        <v>Jonathan Toews</v>
      </c>
      <c r="CP65" s="34">
        <f t="shared" si="43"/>
        <v>5.0424203240223076</v>
      </c>
      <c r="CQ65" s="141">
        <v>15</v>
      </c>
      <c r="CR65" s="110" t="str">
        <f t="shared" ref="CR65:CS65" si="209">VLOOKUP(CQ65,CN$51:CP$65,2,FALSE)</f>
        <v>Vladimir Tarasenko</v>
      </c>
      <c r="CS65" s="101">
        <f t="shared" si="209"/>
        <v>-6.2040756964110777</v>
      </c>
      <c r="CT65" s="13"/>
      <c r="DE65" s="12"/>
    </row>
    <row r="66" spans="1:109" ht="16.5" customHeight="1" outlineLevel="1">
      <c r="A66" t="str">
        <f t="shared" si="44"/>
        <v>Dan Boyle</v>
      </c>
      <c r="B66" s="320" t="str">
        <f t="shared" si="172"/>
        <v>Boyle</v>
      </c>
      <c r="C66" s="456" t="s">
        <v>85</v>
      </c>
      <c r="D66" s="457">
        <v>76</v>
      </c>
      <c r="E66" s="459">
        <v>81</v>
      </c>
      <c r="F66" s="461">
        <v>46</v>
      </c>
      <c r="G66" s="463">
        <f>VLOOKUP(A66,'Hard Stats 2013-2014'!$A$2:$L$691,4,0)</f>
        <v>75</v>
      </c>
      <c r="H66" s="464">
        <v>9</v>
      </c>
      <c r="I66" s="466">
        <v>9</v>
      </c>
      <c r="J66" s="468">
        <v>7</v>
      </c>
      <c r="K66" s="1064">
        <f>VLOOKUP(A66,'Hard Stats 2013-2014'!$A$2:$L$691,5,0)</f>
        <v>12</v>
      </c>
      <c r="L66" s="805">
        <f t="shared" si="205"/>
        <v>9.1184210526315788</v>
      </c>
      <c r="M66" s="470">
        <f t="shared" si="205"/>
        <v>8.5555555555555554</v>
      </c>
      <c r="N66" s="472">
        <f t="shared" si="174"/>
        <v>11.717391304347826</v>
      </c>
      <c r="O66" s="620">
        <f t="shared" si="175"/>
        <v>12.32</v>
      </c>
      <c r="P66" s="606">
        <f>(L66/(L$146))*1000</f>
        <v>3.9001021424270377</v>
      </c>
      <c r="Q66" s="473">
        <f>(M66/(M$146))*1000</f>
        <v>3.4256746988245235</v>
      </c>
      <c r="R66" s="474">
        <f>(N66/(N$146))*1000</f>
        <v>4.5331026480041405</v>
      </c>
      <c r="S66" s="652">
        <f>(O66/(O$146))*1000</f>
        <v>4.3503745376363794</v>
      </c>
      <c r="T66" s="639">
        <f>(P66-H$147)</f>
        <v>-4.2966191690483733</v>
      </c>
      <c r="U66" s="475">
        <f>(Q66-I$147)</f>
        <v>-4.3262632856716001</v>
      </c>
      <c r="V66" s="476">
        <f>(R66-J$147)</f>
        <v>-2.9295839191600388</v>
      </c>
      <c r="W66" s="1082">
        <f>(S66-K$147)</f>
        <v>-2.9488955353563213</v>
      </c>
      <c r="X66" s="672">
        <v>41</v>
      </c>
      <c r="Y66" s="466">
        <v>39</v>
      </c>
      <c r="Z66" s="468">
        <v>13</v>
      </c>
      <c r="AA66" s="1089">
        <f>VLOOKUP(A66,'Hard Stats 2013-2014'!$A$2:$L$691,6,0)</f>
        <v>24</v>
      </c>
      <c r="AB66" s="779">
        <f t="shared" si="112"/>
        <v>41.539473684210527</v>
      </c>
      <c r="AC66" s="477">
        <f t="shared" si="113"/>
        <v>37.074074074074069</v>
      </c>
      <c r="AD66" s="478">
        <f t="shared" si="114"/>
        <v>21.760869565217391</v>
      </c>
      <c r="AE66" s="705">
        <f t="shared" si="115"/>
        <v>24.64</v>
      </c>
      <c r="AF66" s="479">
        <f t="shared" si="116"/>
        <v>10.218962245332211</v>
      </c>
      <c r="AG66" s="481">
        <f t="shared" si="117"/>
        <v>8.9668650256851574</v>
      </c>
      <c r="AH66" s="482">
        <f t="shared" si="118"/>
        <v>4.7115333435064333</v>
      </c>
      <c r="AI66" s="737">
        <f t="shared" si="119"/>
        <v>5.2655305770270582</v>
      </c>
      <c r="AJ66" s="723">
        <f t="shared" si="120"/>
        <v>2.0222409338567999</v>
      </c>
      <c r="AK66" s="483">
        <f t="shared" si="121"/>
        <v>1.2149270411890338</v>
      </c>
      <c r="AL66" s="484">
        <f t="shared" si="122"/>
        <v>-2.7511532236577461</v>
      </c>
      <c r="AM66" s="1103">
        <f t="shared" si="123"/>
        <v>-2.0337394959656425</v>
      </c>
      <c r="AN66" s="672">
        <v>27</v>
      </c>
      <c r="AO66" s="466">
        <v>17</v>
      </c>
      <c r="AP66" s="468">
        <v>13</v>
      </c>
      <c r="AQ66" s="1108">
        <f>VLOOKUP(A66,'Hard Stats 2013-2014'!$A$2:$L$691,8,0)</f>
        <v>18</v>
      </c>
      <c r="AR66" s="779">
        <f t="shared" si="124"/>
        <v>27.355263157894736</v>
      </c>
      <c r="AS66" s="477">
        <f t="shared" si="125"/>
        <v>16.160493827160494</v>
      </c>
      <c r="AT66" s="478">
        <f t="shared" si="126"/>
        <v>21.760869565217391</v>
      </c>
      <c r="AU66" s="478">
        <f t="shared" si="127"/>
        <v>18.48</v>
      </c>
      <c r="AV66" s="692">
        <f t="shared" si="128"/>
        <v>13.277261801940433</v>
      </c>
      <c r="AW66" s="481">
        <f t="shared" si="129"/>
        <v>8.0502505211192688</v>
      </c>
      <c r="AX66" s="482">
        <f t="shared" si="130"/>
        <v>9.2414989813666057</v>
      </c>
      <c r="AY66" s="482">
        <f t="shared" si="131"/>
        <v>7.5606222439132198</v>
      </c>
      <c r="AZ66" s="723">
        <f t="shared" si="132"/>
        <v>5.0805404904650224</v>
      </c>
      <c r="BA66" s="483">
        <f t="shared" si="133"/>
        <v>0.29831253662314516</v>
      </c>
      <c r="BB66" s="484">
        <f t="shared" si="134"/>
        <v>1.7788124142024264</v>
      </c>
      <c r="BC66" s="1103">
        <f t="shared" si="135"/>
        <v>0.2613521709205191</v>
      </c>
      <c r="BD66" s="672">
        <v>199</v>
      </c>
      <c r="BE66" s="466">
        <v>252</v>
      </c>
      <c r="BF66" s="468">
        <v>97</v>
      </c>
      <c r="BG66" s="1108">
        <f>VLOOKUP(A66,'Hard Stats 2013-2014'!$A$2:$L$691,9,0)</f>
        <v>154</v>
      </c>
      <c r="BH66" s="779">
        <f t="shared" si="136"/>
        <v>201.61842105263156</v>
      </c>
      <c r="BI66" s="477">
        <f t="shared" si="137"/>
        <v>239.55555555555557</v>
      </c>
      <c r="BJ66" s="478">
        <f t="shared" si="138"/>
        <v>162.36956521739131</v>
      </c>
      <c r="BK66" s="478">
        <f t="shared" si="139"/>
        <v>158.10666666666665</v>
      </c>
      <c r="BL66" s="692">
        <f t="shared" si="140"/>
        <v>8.6033746075986155</v>
      </c>
      <c r="BM66" s="481">
        <f t="shared" si="141"/>
        <v>9.9536054252708617</v>
      </c>
      <c r="BN66" s="482">
        <f t="shared" si="142"/>
        <v>6.4869054520502365</v>
      </c>
      <c r="BO66" s="482">
        <f t="shared" si="143"/>
        <v>5.9334863467820682</v>
      </c>
      <c r="BP66" s="723">
        <f t="shared" si="144"/>
        <v>0.40665329612320456</v>
      </c>
      <c r="BQ66" s="483">
        <f t="shared" si="145"/>
        <v>2.2016674407747381</v>
      </c>
      <c r="BR66" s="484">
        <f t="shared" si="146"/>
        <v>-0.97578111511394283</v>
      </c>
      <c r="BS66" s="1103">
        <f t="shared" si="147"/>
        <v>-1.3657837262106325</v>
      </c>
      <c r="BT66" s="760">
        <f t="shared" si="148"/>
        <v>3.2128155513966536</v>
      </c>
      <c r="BU66" s="486">
        <f t="shared" si="149"/>
        <v>-0.61135626708468305</v>
      </c>
      <c r="BV66" s="487">
        <f t="shared" si="150"/>
        <v>-4.8777058437293013</v>
      </c>
      <c r="BW66" s="871">
        <f>(((BS66+BC66)+AM66)+W66)</f>
        <v>-6.0870665866120772</v>
      </c>
      <c r="BX66" s="895">
        <f t="shared" si="151"/>
        <v>-5.176687331794505</v>
      </c>
      <c r="BY66" s="509"/>
      <c r="BZ66" s="1115">
        <f>RANK(CB66,CB$66:CB$73)</f>
        <v>4</v>
      </c>
      <c r="CA66" s="907" t="str">
        <f t="shared" si="177"/>
        <v>Dan Boyle</v>
      </c>
      <c r="CB66" s="397">
        <f t="shared" si="50"/>
        <v>-6.0870665866120772</v>
      </c>
      <c r="CC66" s="143">
        <v>1</v>
      </c>
      <c r="CD66" s="939" t="str">
        <f>VLOOKUP(CC66,BZ$66:CB$73,2,FALSE)</f>
        <v>Kevin Shattenkirk</v>
      </c>
      <c r="CE66" s="1043">
        <f>VLOOKUP(CD66,CA$66:CC$73,2,FALSE)</f>
        <v>-1.9113520433099351</v>
      </c>
      <c r="CF66" s="104"/>
      <c r="CG66" s="95" t="e">
        <f>RANK(CI66,CI$18:CI$163)</f>
        <v>#REF!</v>
      </c>
      <c r="CH66" s="9" t="e">
        <f>#REF!</f>
        <v>#REF!</v>
      </c>
      <c r="CI66" s="96" t="e">
        <f>#REF!</f>
        <v>#REF!</v>
      </c>
      <c r="CJ66" s="143">
        <v>1</v>
      </c>
      <c r="CK66" s="68" t="e">
        <f>VLOOKUP(CJ66,CG$18:CI$163,2,FALSE)</f>
        <v>#N/A</v>
      </c>
      <c r="CL66" s="69" t="e">
        <f>VLOOKUP(CK66,CH$18:CJ$163,2,FALSE)</f>
        <v>#N/A</v>
      </c>
      <c r="CM66" s="952"/>
      <c r="CN66" s="144">
        <f>RANK(CP66,CP$66:CP$73)</f>
        <v>3</v>
      </c>
      <c r="CO66" s="68" t="str">
        <f t="shared" si="54"/>
        <v>Dan Boyle</v>
      </c>
      <c r="CP66" s="69">
        <f t="shared" si="43"/>
        <v>-5.176687331794505</v>
      </c>
      <c r="CQ66" s="143">
        <v>1</v>
      </c>
      <c r="CR66" s="68" t="str">
        <f>VLOOKUP(CQ66,CN$66:CP$73,2,FALSE)</f>
        <v>Mike Green</v>
      </c>
      <c r="CS66" s="69">
        <f>VLOOKUP(CR66,CO$66:CQ$73,2,FALSE)</f>
        <v>-1.9148230893283618</v>
      </c>
      <c r="CT66" s="97"/>
      <c r="CU66" s="14"/>
      <c r="CV66" s="14"/>
      <c r="CW66" s="14"/>
      <c r="CX66" s="14"/>
      <c r="CY66" s="14"/>
      <c r="CZ66" s="14"/>
      <c r="DA66" s="14"/>
      <c r="DB66" s="14"/>
      <c r="DC66" s="14"/>
      <c r="DD66" s="14"/>
      <c r="DE66" s="14"/>
    </row>
    <row r="67" spans="1:109" ht="16.5" customHeight="1" outlineLevel="1">
      <c r="A67" t="str">
        <f t="shared" si="44"/>
        <v>Christian Ehrhoff</v>
      </c>
      <c r="B67" s="320" t="str">
        <f t="shared" si="172"/>
        <v>Ehrhoff</v>
      </c>
      <c r="C67" s="443" t="s">
        <v>33</v>
      </c>
      <c r="D67" s="424">
        <v>79</v>
      </c>
      <c r="E67" s="174">
        <v>66</v>
      </c>
      <c r="F67" s="223">
        <v>47</v>
      </c>
      <c r="G67" s="223">
        <f>VLOOKUP(A67,'Hard Stats 2013-2014'!$A$2:$L$691,4,0)</f>
        <v>79</v>
      </c>
      <c r="H67" s="175">
        <v>14</v>
      </c>
      <c r="I67" s="176">
        <v>5</v>
      </c>
      <c r="J67" s="230">
        <v>5</v>
      </c>
      <c r="K67" s="1065">
        <f>VLOOKUP(A67,'Hard Stats 2013-2014'!$A$2:$L$691,5,0)</f>
        <v>6</v>
      </c>
      <c r="L67" s="806">
        <f t="shared" si="205"/>
        <v>13.645569620253164</v>
      </c>
      <c r="M67" s="177">
        <f t="shared" si="205"/>
        <v>5.8333333333333339</v>
      </c>
      <c r="N67" s="237">
        <f t="shared" si="174"/>
        <v>8.1914893617021285</v>
      </c>
      <c r="O67" s="621">
        <f t="shared" si="175"/>
        <v>5.8481012658227849</v>
      </c>
      <c r="P67" s="607">
        <f>(L67/(L$146))*1000</f>
        <v>5.8364397743211924</v>
      </c>
      <c r="Q67" s="178">
        <f>(M67/(M$146))*1000</f>
        <v>2.3356872946530842</v>
      </c>
      <c r="R67" s="246">
        <f>(N67/(N$146))*1000</f>
        <v>3.1690383253524388</v>
      </c>
      <c r="S67" s="653">
        <f>(O67/(O$146))*1000</f>
        <v>2.0650512045742309</v>
      </c>
      <c r="T67" s="640">
        <f>(P67-H$147)</f>
        <v>-2.3602815371542185</v>
      </c>
      <c r="U67" s="179">
        <f>(Q67-I$147)</f>
        <v>-5.4162506898430394</v>
      </c>
      <c r="V67" s="253">
        <f>(R67-J$147)</f>
        <v>-4.2936482418117405</v>
      </c>
      <c r="W67" s="1083">
        <f>(S67-K$147)</f>
        <v>-5.2342188684184698</v>
      </c>
      <c r="X67" s="673">
        <v>36</v>
      </c>
      <c r="Y67" s="176">
        <v>27</v>
      </c>
      <c r="Z67" s="230">
        <v>17</v>
      </c>
      <c r="AA67" s="1091">
        <f>VLOOKUP(A67,'Hard Stats 2013-2014'!$A$2:$L$691,6,0)</f>
        <v>27</v>
      </c>
      <c r="AB67" s="780">
        <f t="shared" ref="AB67:AB98" si="210">(X67/D67)*77</f>
        <v>35.088607594936711</v>
      </c>
      <c r="AC67" s="180">
        <f t="shared" ref="AC67:AC69" si="211">(Y67/E67)*77</f>
        <v>31.500000000000004</v>
      </c>
      <c r="AD67" s="261">
        <f t="shared" ref="AD67:AD98" si="212">(Z67/F67)*77</f>
        <v>27.851063829787236</v>
      </c>
      <c r="AE67" s="706">
        <f t="shared" ref="AE67:AE98" si="213">(AA67/G67)*77</f>
        <v>26.316455696202532</v>
      </c>
      <c r="AF67" s="181">
        <f t="shared" ref="AF67:AF99" si="214">(AB67/AB$146)*1000</f>
        <v>8.6320100967054429</v>
      </c>
      <c r="AG67" s="182">
        <f t="shared" ref="AG67:AG99" si="215">(AC67/AC$146)*1000</f>
        <v>7.6187000043408881</v>
      </c>
      <c r="AH67" s="213">
        <f t="shared" ref="AH67:AH99" si="216">(AD67/AD$146)*1000</f>
        <v>6.0301457849787745</v>
      </c>
      <c r="AI67" s="738">
        <f t="shared" ref="AI67:AI99" si="217">(AE67/AE$146)*1000</f>
        <v>5.6237866131222534</v>
      </c>
      <c r="AJ67" s="724">
        <f t="shared" ref="AJ67:AJ99" si="218">(AF67-H$147)</f>
        <v>0.435288785230032</v>
      </c>
      <c r="AK67" s="183">
        <f t="shared" ref="AK67:AK99" si="219">(AG67-I$147)</f>
        <v>-0.13323798015523547</v>
      </c>
      <c r="AL67" s="207">
        <f t="shared" ref="AL67:AL99" si="220">(AH67-J$147)</f>
        <v>-1.4325407821854048</v>
      </c>
      <c r="AM67" s="1104">
        <f t="shared" ref="AM67:AM99" si="221">(AI67-K$147)</f>
        <v>-1.6754834598704473</v>
      </c>
      <c r="AN67" s="673">
        <v>28</v>
      </c>
      <c r="AO67" s="176">
        <v>11</v>
      </c>
      <c r="AP67" s="230">
        <v>9</v>
      </c>
      <c r="AQ67" s="1109">
        <f>VLOOKUP(A67,'Hard Stats 2013-2014'!$A$2:$L$691,8,0)</f>
        <v>12</v>
      </c>
      <c r="AR67" s="780">
        <f t="shared" ref="AR67:AR98" si="222">(AN67/D67)*77</f>
        <v>27.291139240506329</v>
      </c>
      <c r="AS67" s="180">
        <f t="shared" ref="AS67:AS98" si="223">(AO67/E67)*77</f>
        <v>12.833333333333332</v>
      </c>
      <c r="AT67" s="261">
        <f t="shared" ref="AT67:AT98" si="224">(AP67/F67)*77</f>
        <v>14.74468085106383</v>
      </c>
      <c r="AU67" s="261">
        <f t="shared" ref="AU67:AU98" si="225">(AQ67/G67)*77</f>
        <v>11.69620253164557</v>
      </c>
      <c r="AV67" s="693">
        <f t="shared" ref="AV67:AV99" si="226">((AR67/AR$146)*1000)</f>
        <v>13.246138356553793</v>
      </c>
      <c r="AW67" s="182">
        <f t="shared" ref="AW67:AW99" si="227">((AS67/AS$146)*1000)</f>
        <v>6.3928460020653004</v>
      </c>
      <c r="AX67" s="213">
        <f t="shared" ref="AX67:AX99" si="228">((AT67/AT$146)*1000)</f>
        <v>6.261834007014361</v>
      </c>
      <c r="AY67" s="213">
        <f t="shared" ref="AY67:AY99" si="229">((AU67/AU$146)*1000)</f>
        <v>4.7852039518438092</v>
      </c>
      <c r="AZ67" s="724">
        <f t="shared" ref="AZ67:AZ99" si="230">(AV67-H$147)</f>
        <v>5.049417045078382</v>
      </c>
      <c r="BA67" s="183">
        <f t="shared" ref="BA67:BA99" si="231">(AW67-I$147)</f>
        <v>-1.3590919824308232</v>
      </c>
      <c r="BB67" s="207">
        <f t="shared" ref="BB67:BB99" si="232">(AX67-J$147)</f>
        <v>-1.2008525601498183</v>
      </c>
      <c r="BC67" s="1104">
        <f t="shared" ref="BC67:BC99" si="233">(AY67-K$147)</f>
        <v>-2.5140661211488915</v>
      </c>
      <c r="BD67" s="673">
        <v>209</v>
      </c>
      <c r="BE67" s="176">
        <v>136</v>
      </c>
      <c r="BF67" s="230">
        <v>102</v>
      </c>
      <c r="BG67" s="1109">
        <f>VLOOKUP(A67,'Hard Stats 2013-2014'!$A$2:$L$691,9,0)</f>
        <v>161</v>
      </c>
      <c r="BH67" s="780">
        <f t="shared" ref="BH67:BH98" si="234">(BD67/D67)*77</f>
        <v>203.70886075949366</v>
      </c>
      <c r="BI67" s="180">
        <f t="shared" ref="BI67:BI98" si="235">(BE67/E67)*77</f>
        <v>158.66666666666666</v>
      </c>
      <c r="BJ67" s="261">
        <f t="shared" ref="BJ67:BJ98" si="236">(BF67/F67)*77</f>
        <v>167.10638297872339</v>
      </c>
      <c r="BK67" s="261">
        <f t="shared" ref="BK67:BK98" si="237">(BG67/G67)*77</f>
        <v>156.92405063291142</v>
      </c>
      <c r="BL67" s="693">
        <f t="shared" ref="BL67:BL99" si="238">(BH67/BH$146)*1000</f>
        <v>8.6925769522992447</v>
      </c>
      <c r="BM67" s="182">
        <f t="shared" ref="BM67:BM99" si="239">(BI67/BI$146)*1000</f>
        <v>6.5926477492053737</v>
      </c>
      <c r="BN67" s="213">
        <f t="shared" ref="BN67:BN99" si="240">(BJ67/BJ$146)*1000</f>
        <v>6.6761483617064501</v>
      </c>
      <c r="BO67" s="213">
        <f t="shared" ref="BO67:BO99" si="241">(BK67/BK$146)*1000</f>
        <v>5.8891046882618356</v>
      </c>
      <c r="BP67" s="724">
        <f t="shared" ref="BP67:BP99" si="242">(BL67-H$147)</f>
        <v>0.49585564082383371</v>
      </c>
      <c r="BQ67" s="183">
        <f t="shared" ref="BQ67:BQ99" si="243">(BM67-I$147)</f>
        <v>-1.1592902352907499</v>
      </c>
      <c r="BR67" s="207">
        <f t="shared" ref="BR67:BR99" si="244">(BN67-J$147)</f>
        <v>-0.78653820545772923</v>
      </c>
      <c r="BS67" s="1104">
        <f t="shared" ref="BS67:BS99" si="245">(BO67-K$147)</f>
        <v>-1.4101653847308651</v>
      </c>
      <c r="BT67" s="761">
        <f t="shared" ref="BT67:BT98" si="246">(((BP67+AZ67)+AJ67)+T67)</f>
        <v>3.6202799339780292</v>
      </c>
      <c r="BU67" s="184">
        <f t="shared" ref="BU67:BU98" si="247">(((BQ67+BA67)+AK67)+U67)</f>
        <v>-8.0678708877198488</v>
      </c>
      <c r="BV67" s="396">
        <f t="shared" ref="BV67:BV98" si="248">(((BR67+BB67)+AL67)+V67)</f>
        <v>-7.7135797896046929</v>
      </c>
      <c r="BW67" s="869">
        <f>(((BS67+BC67)+AM67)+W67)</f>
        <v>-10.833933834168674</v>
      </c>
      <c r="BX67" s="894">
        <f t="shared" ref="BX67:BX98" si="249">((BW67*0.6)+(BV67*0.3)+(BU67*0.1))</f>
        <v>-9.6212213261545969</v>
      </c>
      <c r="BY67" s="509"/>
      <c r="BZ67" s="926">
        <f t="shared" ref="BZ67:BZ73" si="250">RANK(CB67,CB$66:CB$73)</f>
        <v>6</v>
      </c>
      <c r="CA67" s="132" t="str">
        <f t="shared" si="177"/>
        <v>Christian Ehrhoff</v>
      </c>
      <c r="CB67" s="70">
        <f t="shared" si="50"/>
        <v>-10.833933834168674</v>
      </c>
      <c r="CC67" s="398">
        <v>2</v>
      </c>
      <c r="CD67" s="32" t="str">
        <f t="shared" ref="CD67:CE67" si="251">VLOOKUP(CC67,BZ$66:CB$73,2,FALSE)</f>
        <v>Alex Pietrangelo</v>
      </c>
      <c r="CE67" s="399">
        <f t="shared" si="251"/>
        <v>-4.9251124948912022</v>
      </c>
      <c r="CF67" s="104"/>
      <c r="CG67" s="95" t="e">
        <f>RANK(CI67,CI$42:CI$49)</f>
        <v>#REF!</v>
      </c>
      <c r="CH67" s="9" t="e">
        <f>#REF!</f>
        <v>#REF!</v>
      </c>
      <c r="CI67" s="96" t="e">
        <f>#REF!</f>
        <v>#REF!</v>
      </c>
      <c r="CJ67" s="143">
        <v>1</v>
      </c>
      <c r="CK67" s="68" t="e">
        <f>VLOOKUP(CJ67,CG$42:CI$49,2,FALSE)</f>
        <v>#N/A</v>
      </c>
      <c r="CL67" s="69" t="e">
        <f>VLOOKUP(CK67,CH$42:CJ$49,2,FALSE)</f>
        <v>#N/A</v>
      </c>
      <c r="CM67" s="952"/>
      <c r="CN67" s="144">
        <f t="shared" ref="CN67:CN73" si="252">RANK(CP67,CP$66:CP$73)</f>
        <v>7</v>
      </c>
      <c r="CO67" s="68" t="str">
        <f t="shared" si="54"/>
        <v>Christian Ehrhoff</v>
      </c>
      <c r="CP67" s="69">
        <f t="shared" ref="CP67:CP130" si="253">BX67</f>
        <v>-9.6212213261545969</v>
      </c>
      <c r="CQ67" s="143">
        <v>2</v>
      </c>
      <c r="CR67" s="32" t="str">
        <f t="shared" ref="CR67:CS67" si="254">VLOOKUP(CQ67,CN$66:CP$73,2,FALSE)</f>
        <v>Kevin Shattenkirk</v>
      </c>
      <c r="CS67" s="399">
        <f t="shared" si="254"/>
        <v>-4.2621542641558907</v>
      </c>
      <c r="CT67" s="272"/>
      <c r="CU67" s="14"/>
      <c r="CV67" s="14"/>
      <c r="CW67" s="14"/>
      <c r="CX67" s="14"/>
      <c r="CY67" s="14"/>
      <c r="CZ67" s="14"/>
      <c r="DA67" s="14"/>
      <c r="DB67" s="14"/>
      <c r="DC67" s="14"/>
      <c r="DD67" s="14"/>
      <c r="DE67" s="14"/>
    </row>
    <row r="68" spans="1:109" ht="16.5" customHeight="1" outlineLevel="1">
      <c r="A68" t="str">
        <f t="shared" ref="A68:A131" si="255">C68</f>
        <v>Tobias Enstrom</v>
      </c>
      <c r="B68" s="320" t="str">
        <f t="shared" si="172"/>
        <v>Enstrom</v>
      </c>
      <c r="C68" s="431" t="s">
        <v>87</v>
      </c>
      <c r="D68" s="417">
        <v>72</v>
      </c>
      <c r="E68" s="154">
        <v>62</v>
      </c>
      <c r="F68" s="224">
        <v>22</v>
      </c>
      <c r="G68" s="224">
        <f>VLOOKUP(A68,'Hard Stats 2013-2014'!$A$2:$L$691,4,0)</f>
        <v>82</v>
      </c>
      <c r="H68" s="155">
        <v>10</v>
      </c>
      <c r="I68" s="156">
        <v>6</v>
      </c>
      <c r="J68" s="231">
        <v>4</v>
      </c>
      <c r="K68" s="1058">
        <f>VLOOKUP(A68,'Hard Stats 2013-2014'!$A$2:$L$691,5,0)</f>
        <v>10</v>
      </c>
      <c r="L68" s="497">
        <f t="shared" si="205"/>
        <v>10.694444444444445</v>
      </c>
      <c r="M68" s="158">
        <f t="shared" si="205"/>
        <v>7.4516129032258061</v>
      </c>
      <c r="N68" s="238">
        <f t="shared" si="174"/>
        <v>14</v>
      </c>
      <c r="O68" s="610">
        <f t="shared" si="175"/>
        <v>9.3902439024390247</v>
      </c>
      <c r="P68" s="597">
        <f>(L68/(L$146))*1000</f>
        <v>4.5741938707477603</v>
      </c>
      <c r="Q68" s="159">
        <f>(M68/(M$146))*1000</f>
        <v>2.983652157040714</v>
      </c>
      <c r="R68" s="247">
        <f>(N68/(N$146))*1000</f>
        <v>5.4161745924205311</v>
      </c>
      <c r="S68" s="643">
        <f>(O68/(O$146))*1000</f>
        <v>3.3158342512472405</v>
      </c>
      <c r="T68" s="630">
        <f>(P68-H$147)</f>
        <v>-3.6225274407276506</v>
      </c>
      <c r="U68" s="20">
        <f>(Q68-I$147)</f>
        <v>-4.7682858274554096</v>
      </c>
      <c r="V68" s="254">
        <f>(R68-J$147)</f>
        <v>-2.0465119747436482</v>
      </c>
      <c r="W68" s="1072">
        <f>(S68-K$147)</f>
        <v>-3.9834358217454602</v>
      </c>
      <c r="X68" s="661">
        <v>41</v>
      </c>
      <c r="Y68" s="156">
        <v>27</v>
      </c>
      <c r="Z68" s="231">
        <v>11</v>
      </c>
      <c r="AA68" s="1091">
        <f>VLOOKUP(A68,'Hard Stats 2013-2014'!$A$2:$L$691,6,0)</f>
        <v>20</v>
      </c>
      <c r="AB68" s="774">
        <f t="shared" si="210"/>
        <v>43.847222222222221</v>
      </c>
      <c r="AC68" s="160">
        <f t="shared" si="211"/>
        <v>33.532258064516128</v>
      </c>
      <c r="AD68" s="262">
        <f t="shared" si="212"/>
        <v>38.5</v>
      </c>
      <c r="AE68" s="696">
        <f t="shared" si="213"/>
        <v>18.780487804878049</v>
      </c>
      <c r="AF68" s="161">
        <f t="shared" si="214"/>
        <v>10.78668237007289</v>
      </c>
      <c r="AG68" s="153">
        <f t="shared" si="215"/>
        <v>8.1102290368790086</v>
      </c>
      <c r="AH68" s="214">
        <f t="shared" si="216"/>
        <v>8.3357897615883036</v>
      </c>
      <c r="AI68" s="727">
        <f t="shared" si="217"/>
        <v>4.0133617202950136</v>
      </c>
      <c r="AJ68" s="714">
        <f t="shared" si="218"/>
        <v>2.5899610585974795</v>
      </c>
      <c r="AK68" s="162">
        <f t="shared" si="219"/>
        <v>0.35829105238288506</v>
      </c>
      <c r="AL68" s="208">
        <f t="shared" si="220"/>
        <v>0.87310319442412432</v>
      </c>
      <c r="AM68" s="1094">
        <f t="shared" si="221"/>
        <v>-3.2859083526976871</v>
      </c>
      <c r="AN68" s="661">
        <v>28</v>
      </c>
      <c r="AO68" s="156">
        <v>11</v>
      </c>
      <c r="AP68" s="231">
        <v>7</v>
      </c>
      <c r="AQ68" s="1091">
        <f>VLOOKUP(A68,'Hard Stats 2013-2014'!$A$2:$L$691,8,0)</f>
        <v>13</v>
      </c>
      <c r="AR68" s="774">
        <f t="shared" si="222"/>
        <v>29.944444444444446</v>
      </c>
      <c r="AS68" s="160">
        <f t="shared" si="223"/>
        <v>13.661290322580646</v>
      </c>
      <c r="AT68" s="262">
        <f t="shared" si="224"/>
        <v>24.5</v>
      </c>
      <c r="AU68" s="262">
        <f t="shared" si="225"/>
        <v>12.207317073170731</v>
      </c>
      <c r="AV68" s="683">
        <f t="shared" si="226"/>
        <v>14.533957363440969</v>
      </c>
      <c r="AW68" s="153">
        <f t="shared" si="227"/>
        <v>6.8052876796179023</v>
      </c>
      <c r="AX68" s="214">
        <f t="shared" si="228"/>
        <v>10.404764587412751</v>
      </c>
      <c r="AY68" s="214">
        <f t="shared" si="229"/>
        <v>4.9943134741296671</v>
      </c>
      <c r="AZ68" s="714">
        <f t="shared" si="230"/>
        <v>6.3372360519655579</v>
      </c>
      <c r="BA68" s="162">
        <f t="shared" si="231"/>
        <v>-0.94665030487822133</v>
      </c>
      <c r="BB68" s="208">
        <f t="shared" si="232"/>
        <v>2.9420780202485721</v>
      </c>
      <c r="BC68" s="1094">
        <f t="shared" si="233"/>
        <v>-2.3049565988630336</v>
      </c>
      <c r="BD68" s="661">
        <v>113</v>
      </c>
      <c r="BE68" s="156">
        <v>94</v>
      </c>
      <c r="BF68" s="231">
        <v>21</v>
      </c>
      <c r="BG68" s="1091">
        <f>VLOOKUP(A68,'Hard Stats 2013-2014'!$A$2:$L$691,9,0)</f>
        <v>106</v>
      </c>
      <c r="BH68" s="774">
        <f t="shared" si="234"/>
        <v>120.84722222222221</v>
      </c>
      <c r="BI68" s="160">
        <f t="shared" si="235"/>
        <v>116.74193548387096</v>
      </c>
      <c r="BJ68" s="262">
        <f t="shared" si="236"/>
        <v>73.5</v>
      </c>
      <c r="BK68" s="262">
        <f t="shared" si="237"/>
        <v>99.536585365853668</v>
      </c>
      <c r="BL68" s="683">
        <f t="shared" si="238"/>
        <v>5.1567407265533864</v>
      </c>
      <c r="BM68" s="153">
        <f t="shared" si="239"/>
        <v>4.8506625517160984</v>
      </c>
      <c r="BN68" s="214">
        <f t="shared" si="240"/>
        <v>2.9364342393067142</v>
      </c>
      <c r="BO68" s="214">
        <f t="shared" si="241"/>
        <v>3.7354463459706566</v>
      </c>
      <c r="BP68" s="714">
        <f t="shared" si="242"/>
        <v>-3.0399805849220245</v>
      </c>
      <c r="BQ68" s="162">
        <f t="shared" si="243"/>
        <v>-2.9012754327800252</v>
      </c>
      <c r="BR68" s="208">
        <f t="shared" si="244"/>
        <v>-4.5262523278574651</v>
      </c>
      <c r="BS68" s="1094">
        <f t="shared" si="245"/>
        <v>-3.5638237270220441</v>
      </c>
      <c r="BT68" s="750">
        <f t="shared" si="246"/>
        <v>2.2646890849133623</v>
      </c>
      <c r="BU68" s="163">
        <f t="shared" si="247"/>
        <v>-8.2579205127307702</v>
      </c>
      <c r="BV68" s="202">
        <f t="shared" si="248"/>
        <v>-2.7575830879284169</v>
      </c>
      <c r="BW68" s="870">
        <f>(((BS68+BC68)+AM68)+W68)</f>
        <v>-13.138124500328225</v>
      </c>
      <c r="BX68" s="893">
        <f t="shared" si="249"/>
        <v>-9.5359416778485357</v>
      </c>
      <c r="BY68" s="509"/>
      <c r="BZ68" s="926">
        <f t="shared" si="250"/>
        <v>7</v>
      </c>
      <c r="CA68" s="132" t="str">
        <f t="shared" si="177"/>
        <v>Tobias Enstrom</v>
      </c>
      <c r="CB68" s="70">
        <f t="shared" ref="CB68:CB131" si="256">BW68</f>
        <v>-13.138124500328225</v>
      </c>
      <c r="CC68" s="141">
        <v>3</v>
      </c>
      <c r="CD68" s="107" t="str">
        <f t="shared" ref="CD68:CE68" si="257">VLOOKUP(CC68,BZ$66:CB$73,2,FALSE)</f>
        <v>Mike Green</v>
      </c>
      <c r="CE68" s="99">
        <f t="shared" si="257"/>
        <v>-5.0333378504993327</v>
      </c>
      <c r="CF68" s="42"/>
      <c r="CG68" s="44"/>
      <c r="CH68" s="27"/>
      <c r="CI68" s="61"/>
      <c r="CJ68" s="141"/>
      <c r="CK68" s="135"/>
      <c r="CL68" s="101"/>
      <c r="CM68" s="951"/>
      <c r="CN68" s="120">
        <f t="shared" si="252"/>
        <v>6</v>
      </c>
      <c r="CO68" s="32" t="str">
        <f t="shared" ref="CO68:CO131" si="258">C68</f>
        <v>Tobias Enstrom</v>
      </c>
      <c r="CP68" s="34">
        <f t="shared" si="253"/>
        <v>-9.5359416778485357</v>
      </c>
      <c r="CQ68" s="141">
        <v>3</v>
      </c>
      <c r="CR68" s="110" t="str">
        <f t="shared" ref="CR68:CS68" si="259">VLOOKUP(CQ68,CN$66:CP$73,2,FALSE)</f>
        <v>Dan Boyle</v>
      </c>
      <c r="CS68" s="101">
        <f t="shared" si="259"/>
        <v>-5.176687331794505</v>
      </c>
      <c r="CT68" s="13"/>
      <c r="DE68" s="12"/>
    </row>
    <row r="69" spans="1:109" ht="16.5" customHeight="1" outlineLevel="1" thickBot="1">
      <c r="A69" t="str">
        <f t="shared" si="255"/>
        <v>Mike Green</v>
      </c>
      <c r="B69" s="320" t="str">
        <f t="shared" si="172"/>
        <v>Green</v>
      </c>
      <c r="C69" s="431" t="s">
        <v>84</v>
      </c>
      <c r="D69" s="417">
        <v>49</v>
      </c>
      <c r="E69" s="154">
        <v>32</v>
      </c>
      <c r="F69" s="224">
        <v>35</v>
      </c>
      <c r="G69" s="224">
        <f>VLOOKUP(A69,'Hard Stats 2013-2014'!$A$2:$L$691,4,0)</f>
        <v>70</v>
      </c>
      <c r="H69" s="155">
        <v>8</v>
      </c>
      <c r="I69" s="156">
        <v>3</v>
      </c>
      <c r="J69" s="231">
        <v>12</v>
      </c>
      <c r="K69" s="1058">
        <f>VLOOKUP(A69,'Hard Stats 2013-2014'!$A$2:$L$691,5,0)</f>
        <v>9</v>
      </c>
      <c r="L69" s="497">
        <f t="shared" si="205"/>
        <v>12.571428571428571</v>
      </c>
      <c r="M69" s="158">
        <f t="shared" si="205"/>
        <v>7.21875</v>
      </c>
      <c r="N69" s="238">
        <f t="shared" si="174"/>
        <v>26.4</v>
      </c>
      <c r="O69" s="610">
        <f t="shared" si="175"/>
        <v>9.8999999999999986</v>
      </c>
      <c r="P69" s="597">
        <f>(L69/(L$146))*1000</f>
        <v>5.3770115705116526</v>
      </c>
      <c r="Q69" s="159">
        <f>(M69/(M$146))*1000</f>
        <v>2.8904130271331918</v>
      </c>
      <c r="R69" s="247">
        <f>(N69/(N$146))*1000</f>
        <v>10.213357802850146</v>
      </c>
      <c r="S69" s="643">
        <f>(O69/(O$146))*1000</f>
        <v>3.4958366820292328</v>
      </c>
      <c r="T69" s="630">
        <f>(P69-H$147)</f>
        <v>-2.8197097409637584</v>
      </c>
      <c r="U69" s="20">
        <f>(Q69-I$147)</f>
        <v>-4.8615249573629313</v>
      </c>
      <c r="V69" s="254">
        <f>(R69-J$147)</f>
        <v>2.7506712356859664</v>
      </c>
      <c r="W69" s="1072">
        <f>(S69-K$147)</f>
        <v>-3.8034333909634679</v>
      </c>
      <c r="X69" s="661">
        <v>16</v>
      </c>
      <c r="Y69" s="156">
        <v>4</v>
      </c>
      <c r="Z69" s="231">
        <v>14</v>
      </c>
      <c r="AA69" s="1091">
        <f>VLOOKUP(A69,'Hard Stats 2013-2014'!$A$2:$L$691,6,0)</f>
        <v>29</v>
      </c>
      <c r="AB69" s="774">
        <f t="shared" si="210"/>
        <v>25.142857142857142</v>
      </c>
      <c r="AC69" s="160">
        <f t="shared" si="211"/>
        <v>9.625</v>
      </c>
      <c r="AD69" s="262">
        <f t="shared" si="212"/>
        <v>30.8</v>
      </c>
      <c r="AE69" s="696">
        <f t="shared" si="213"/>
        <v>31.900000000000002</v>
      </c>
      <c r="AF69" s="161">
        <f t="shared" si="214"/>
        <v>6.1852952166868933</v>
      </c>
      <c r="AG69" s="153">
        <f t="shared" si="215"/>
        <v>2.3279361124374933</v>
      </c>
      <c r="AH69" s="214">
        <f t="shared" si="216"/>
        <v>6.6686318092706438</v>
      </c>
      <c r="AI69" s="727">
        <f t="shared" si="217"/>
        <v>6.8169815506153881</v>
      </c>
      <c r="AJ69" s="714">
        <f t="shared" si="218"/>
        <v>-2.0114260947885176</v>
      </c>
      <c r="AK69" s="162">
        <f t="shared" si="219"/>
        <v>-5.4240018720586303</v>
      </c>
      <c r="AL69" s="208">
        <f t="shared" si="220"/>
        <v>-0.79405475789353552</v>
      </c>
      <c r="AM69" s="1094">
        <f t="shared" si="221"/>
        <v>-0.48228852237731257</v>
      </c>
      <c r="AN69" s="661">
        <v>10</v>
      </c>
      <c r="AO69" s="156">
        <v>4</v>
      </c>
      <c r="AP69" s="231">
        <v>14</v>
      </c>
      <c r="AQ69" s="1091">
        <f>VLOOKUP(A69,'Hard Stats 2013-2014'!$A$2:$L$691,8,0)</f>
        <v>15</v>
      </c>
      <c r="AR69" s="774">
        <f t="shared" si="222"/>
        <v>15.714285714285715</v>
      </c>
      <c r="AS69" s="160">
        <f t="shared" si="223"/>
        <v>9.625</v>
      </c>
      <c r="AT69" s="262">
        <f t="shared" si="224"/>
        <v>30.8</v>
      </c>
      <c r="AU69" s="262">
        <f t="shared" si="225"/>
        <v>16.5</v>
      </c>
      <c r="AV69" s="683">
        <f t="shared" si="226"/>
        <v>7.6271496367911782</v>
      </c>
      <c r="AW69" s="153">
        <f t="shared" si="227"/>
        <v>4.794634501548976</v>
      </c>
      <c r="AX69" s="214">
        <f t="shared" si="228"/>
        <v>13.080275481318887</v>
      </c>
      <c r="AY69" s="214">
        <f t="shared" si="229"/>
        <v>6.750555574922517</v>
      </c>
      <c r="AZ69" s="714">
        <f t="shared" si="230"/>
        <v>-0.56957167468423275</v>
      </c>
      <c r="BA69" s="162">
        <f t="shared" si="231"/>
        <v>-2.9573034829471476</v>
      </c>
      <c r="BB69" s="208">
        <f t="shared" si="232"/>
        <v>5.617588914154708</v>
      </c>
      <c r="BC69" s="1094">
        <f t="shared" si="233"/>
        <v>-0.54871449807018369</v>
      </c>
      <c r="BD69" s="661">
        <v>115</v>
      </c>
      <c r="BE69" s="156">
        <v>64</v>
      </c>
      <c r="BF69" s="231">
        <v>96</v>
      </c>
      <c r="BG69" s="1091">
        <f>VLOOKUP(A69,'Hard Stats 2013-2014'!$A$2:$L$691,9,0)</f>
        <v>172</v>
      </c>
      <c r="BH69" s="774">
        <f t="shared" si="234"/>
        <v>180.71428571428572</v>
      </c>
      <c r="BI69" s="160">
        <f t="shared" si="235"/>
        <v>154</v>
      </c>
      <c r="BJ69" s="262">
        <f t="shared" si="236"/>
        <v>211.2</v>
      </c>
      <c r="BK69" s="262">
        <f t="shared" si="237"/>
        <v>189.20000000000002</v>
      </c>
      <c r="BL69" s="683">
        <f t="shared" si="238"/>
        <v>7.7113623290341424</v>
      </c>
      <c r="BM69" s="153">
        <f t="shared" si="239"/>
        <v>6.3987463448169821</v>
      </c>
      <c r="BN69" s="214">
        <f t="shared" si="240"/>
        <v>8.4377538958037821</v>
      </c>
      <c r="BO69" s="214">
        <f t="shared" si="241"/>
        <v>7.1003686339043321</v>
      </c>
      <c r="BP69" s="714">
        <f t="shared" si="242"/>
        <v>-0.48535898244126852</v>
      </c>
      <c r="BQ69" s="162">
        <f t="shared" si="243"/>
        <v>-1.3531916396791415</v>
      </c>
      <c r="BR69" s="208">
        <f t="shared" si="244"/>
        <v>0.97506732863960277</v>
      </c>
      <c r="BS69" s="1094">
        <f t="shared" si="245"/>
        <v>-0.19890143908836855</v>
      </c>
      <c r="BT69" s="750">
        <f t="shared" si="246"/>
        <v>-5.8860664928777773</v>
      </c>
      <c r="BU69" s="163">
        <f t="shared" si="247"/>
        <v>-14.596021952047851</v>
      </c>
      <c r="BV69" s="202">
        <f t="shared" si="248"/>
        <v>8.5492727205867425</v>
      </c>
      <c r="BW69" s="870">
        <f>(((BS69+BC69)+AM69)+W69)</f>
        <v>-5.0333378504993327</v>
      </c>
      <c r="BX69" s="893">
        <f t="shared" si="249"/>
        <v>-1.9148230893283618</v>
      </c>
      <c r="BY69" s="509"/>
      <c r="BZ69" s="926">
        <f t="shared" si="250"/>
        <v>3</v>
      </c>
      <c r="CA69" s="132" t="str">
        <f t="shared" si="177"/>
        <v>Mike Green</v>
      </c>
      <c r="CB69" s="70">
        <f t="shared" si="256"/>
        <v>-5.0333378504993327</v>
      </c>
      <c r="CC69" s="142">
        <v>4</v>
      </c>
      <c r="CD69" s="107" t="str">
        <f t="shared" ref="CD69:CE69" si="260">VLOOKUP(CC69,BZ$66:CB$73,2,FALSE)</f>
        <v>Dan Boyle</v>
      </c>
      <c r="CE69" s="402">
        <f t="shared" si="260"/>
        <v>-6.0870665866120772</v>
      </c>
      <c r="CF69" s="42"/>
      <c r="CG69" s="44" t="e">
        <f>RANK(CI69,CI$67:CI$73)</f>
        <v>#REF!</v>
      </c>
      <c r="CH69" s="27" t="e">
        <f>#REF!</f>
        <v>#REF!</v>
      </c>
      <c r="CI69" s="64" t="e">
        <f>#REF!</f>
        <v>#REF!</v>
      </c>
      <c r="CJ69" s="142">
        <f>CJ180+1</f>
        <v>2</v>
      </c>
      <c r="CK69" s="32" t="e">
        <f>VLOOKUP(CJ69,CG$67:CI$73,2,FALSE)</f>
        <v>#N/A</v>
      </c>
      <c r="CL69" s="34" t="e">
        <f>VLOOKUP(CK69,CH$67:CJ$73,2,FALSE)</f>
        <v>#N/A</v>
      </c>
      <c r="CM69" s="953"/>
      <c r="CN69" s="120">
        <f t="shared" si="252"/>
        <v>1</v>
      </c>
      <c r="CO69" s="32" t="str">
        <f t="shared" si="258"/>
        <v>Mike Green</v>
      </c>
      <c r="CP69" s="34">
        <f t="shared" si="253"/>
        <v>-1.9148230893283618</v>
      </c>
      <c r="CQ69" s="193">
        <v>4</v>
      </c>
      <c r="CR69" s="32" t="str">
        <f t="shared" ref="CR69:CS69" si="261">VLOOKUP(CQ69,CN$66:CP$73,2,FALSE)</f>
        <v>Alex Pietrangelo</v>
      </c>
      <c r="CS69" s="34">
        <f t="shared" si="261"/>
        <v>-5.6721754714405908</v>
      </c>
      <c r="CT69" s="13"/>
      <c r="CU69" s="14"/>
      <c r="CV69" s="14"/>
      <c r="CW69" s="14"/>
      <c r="CX69" s="14"/>
      <c r="CY69" s="14"/>
      <c r="CZ69" s="14"/>
      <c r="DA69" s="14"/>
      <c r="DB69" s="14"/>
      <c r="DC69" s="14"/>
      <c r="DD69" s="14"/>
      <c r="DE69" s="14"/>
    </row>
    <row r="70" spans="1:109" ht="16.5" customHeight="1" outlineLevel="1">
      <c r="A70" t="str">
        <f t="shared" si="255"/>
        <v>Oscar Klefbom</v>
      </c>
      <c r="B70" s="320" t="str">
        <f t="shared" si="172"/>
        <v>Klefbom</v>
      </c>
      <c r="C70" s="430" t="s">
        <v>186</v>
      </c>
      <c r="D70" s="506" t="s">
        <v>55</v>
      </c>
      <c r="E70" s="507" t="s">
        <v>55</v>
      </c>
      <c r="F70" s="508" t="s">
        <v>55</v>
      </c>
      <c r="G70" s="280">
        <f>VLOOKUP(A70,'Hard Stats 2013-2014'!$A$2:$L$691,4,0)</f>
        <v>17</v>
      </c>
      <c r="H70" s="282" t="s">
        <v>55</v>
      </c>
      <c r="I70" s="284" t="s">
        <v>55</v>
      </c>
      <c r="J70" s="286" t="s">
        <v>55</v>
      </c>
      <c r="K70" s="1057">
        <f>VLOOKUP(A70,'Hard Stats 2013-2014'!$A$2:$L$691,5,0)</f>
        <v>1</v>
      </c>
      <c r="L70" s="807" t="s">
        <v>55</v>
      </c>
      <c r="M70" s="594" t="s">
        <v>55</v>
      </c>
      <c r="N70" s="595" t="s">
        <v>55</v>
      </c>
      <c r="O70" s="622">
        <f t="shared" si="175"/>
        <v>4.5294117647058822</v>
      </c>
      <c r="P70" s="810" t="s">
        <v>55</v>
      </c>
      <c r="Q70" s="768" t="s">
        <v>55</v>
      </c>
      <c r="R70" s="768" t="s">
        <v>55</v>
      </c>
      <c r="S70" s="642">
        <f>(O70/(O$146))*1000</f>
        <v>1.5994024035427865</v>
      </c>
      <c r="T70" s="820" t="s">
        <v>55</v>
      </c>
      <c r="U70" s="770" t="s">
        <v>55</v>
      </c>
      <c r="V70" s="771" t="s">
        <v>55</v>
      </c>
      <c r="W70" s="1071">
        <f>(S70-K$147)</f>
        <v>-5.6998676694499144</v>
      </c>
      <c r="X70" s="660" t="s">
        <v>55</v>
      </c>
      <c r="Y70" s="284" t="s">
        <v>55</v>
      </c>
      <c r="Z70" s="286" t="s">
        <v>55</v>
      </c>
      <c r="AA70" s="1091">
        <f>VLOOKUP(A70,'Hard Stats 2013-2014'!$A$2:$L$691,6,0)</f>
        <v>2</v>
      </c>
      <c r="AB70" s="831" t="s">
        <v>55</v>
      </c>
      <c r="AC70" s="832" t="s">
        <v>55</v>
      </c>
      <c r="AD70" s="833" t="s">
        <v>55</v>
      </c>
      <c r="AE70" s="695">
        <f t="shared" si="213"/>
        <v>9.0588235294117645</v>
      </c>
      <c r="AF70" s="840" t="s">
        <v>55</v>
      </c>
      <c r="AG70" s="841" t="s">
        <v>55</v>
      </c>
      <c r="AH70" s="842" t="s">
        <v>55</v>
      </c>
      <c r="AI70" s="726">
        <f t="shared" si="217"/>
        <v>1.9358568297893595</v>
      </c>
      <c r="AJ70" s="848" t="s">
        <v>55</v>
      </c>
      <c r="AK70" s="849" t="s">
        <v>55</v>
      </c>
      <c r="AL70" s="850" t="s">
        <v>55</v>
      </c>
      <c r="AM70" s="1093">
        <f t="shared" si="221"/>
        <v>-5.3634132432033415</v>
      </c>
      <c r="AN70" s="660" t="s">
        <v>55</v>
      </c>
      <c r="AO70" s="284" t="s">
        <v>55</v>
      </c>
      <c r="AP70" s="286" t="s">
        <v>55</v>
      </c>
      <c r="AQ70" s="1087">
        <f>VLOOKUP(A70,'Hard Stats 2013-2014'!$A$2:$L$691,8,0)</f>
        <v>0</v>
      </c>
      <c r="AR70" s="831" t="s">
        <v>55</v>
      </c>
      <c r="AS70" s="832" t="s">
        <v>55</v>
      </c>
      <c r="AT70" s="833" t="s">
        <v>55</v>
      </c>
      <c r="AU70" s="324">
        <f t="shared" si="225"/>
        <v>0</v>
      </c>
      <c r="AV70" s="854" t="s">
        <v>55</v>
      </c>
      <c r="AW70" s="841" t="s">
        <v>55</v>
      </c>
      <c r="AX70" s="842" t="s">
        <v>55</v>
      </c>
      <c r="AY70" s="326">
        <f t="shared" si="229"/>
        <v>0</v>
      </c>
      <c r="AZ70" s="848" t="s">
        <v>55</v>
      </c>
      <c r="BA70" s="849" t="s">
        <v>55</v>
      </c>
      <c r="BB70" s="850" t="s">
        <v>55</v>
      </c>
      <c r="BC70" s="1093">
        <f t="shared" si="233"/>
        <v>-7.2992700729927007</v>
      </c>
      <c r="BD70" s="660" t="s">
        <v>55</v>
      </c>
      <c r="BE70" s="284" t="s">
        <v>55</v>
      </c>
      <c r="BF70" s="286" t="s">
        <v>55</v>
      </c>
      <c r="BG70" s="1087">
        <f>VLOOKUP(A70,'Hard Stats 2013-2014'!$A$2:$L$691,9,0)</f>
        <v>14</v>
      </c>
      <c r="BH70" s="831" t="s">
        <v>55</v>
      </c>
      <c r="BI70" s="832" t="s">
        <v>55</v>
      </c>
      <c r="BJ70" s="833" t="s">
        <v>55</v>
      </c>
      <c r="BK70" s="324">
        <f t="shared" si="237"/>
        <v>63.411764705882348</v>
      </c>
      <c r="BL70" s="854" t="s">
        <v>55</v>
      </c>
      <c r="BM70" s="841" t="s">
        <v>55</v>
      </c>
      <c r="BN70" s="842" t="s">
        <v>55</v>
      </c>
      <c r="BO70" s="326">
        <f t="shared" si="241"/>
        <v>2.379740513415268</v>
      </c>
      <c r="BP70" s="848" t="s">
        <v>55</v>
      </c>
      <c r="BQ70" s="849" t="s">
        <v>55</v>
      </c>
      <c r="BR70" s="850" t="s">
        <v>55</v>
      </c>
      <c r="BS70" s="1093">
        <f t="shared" si="245"/>
        <v>-4.9195295595774322</v>
      </c>
      <c r="BT70" s="865" t="s">
        <v>55</v>
      </c>
      <c r="BU70" s="866" t="s">
        <v>55</v>
      </c>
      <c r="BV70" s="867" t="s">
        <v>55</v>
      </c>
      <c r="BW70" s="869">
        <f>(((BS70+BC70)+AM70)+W70)</f>
        <v>-23.282080545223387</v>
      </c>
      <c r="BX70" s="1052">
        <f>((BW70))</f>
        <v>-23.282080545223387</v>
      </c>
      <c r="BY70" s="509"/>
      <c r="BZ70" s="926">
        <f t="shared" si="250"/>
        <v>8</v>
      </c>
      <c r="CA70" s="132" t="str">
        <f t="shared" si="177"/>
        <v>Oscar Klefbom</v>
      </c>
      <c r="CB70" s="401">
        <f t="shared" si="256"/>
        <v>-23.282080545223387</v>
      </c>
      <c r="CC70" s="398">
        <v>5</v>
      </c>
      <c r="CD70" s="107" t="str">
        <f t="shared" ref="CD70:CE70" si="262">VLOOKUP(CC70,BZ$66:CB$73,2,FALSE)</f>
        <v>Marek Zidlicky</v>
      </c>
      <c r="CE70" s="99">
        <f t="shared" si="262"/>
        <v>-7.507599815633311</v>
      </c>
      <c r="CF70" s="104"/>
      <c r="CG70" s="95" t="e">
        <f>RANK(CI70,CI$70:CI$185)</f>
        <v>#REF!</v>
      </c>
      <c r="CH70" s="9" t="e">
        <f>#REF!</f>
        <v>#REF!</v>
      </c>
      <c r="CI70" s="96" t="e">
        <f>#REF!</f>
        <v>#REF!</v>
      </c>
      <c r="CJ70" s="143">
        <v>1</v>
      </c>
      <c r="CK70" s="66" t="e">
        <f>VLOOKUP(CJ70,CG$70:CI$185,2,FALSE)</f>
        <v>#N/A</v>
      </c>
      <c r="CL70" s="146" t="e">
        <f>VLOOKUP(CK70,CH$70:CJ$185,2,FALSE)</f>
        <v>#N/A</v>
      </c>
      <c r="CM70" s="949"/>
      <c r="CN70" s="144">
        <f t="shared" si="252"/>
        <v>8</v>
      </c>
      <c r="CO70" s="68" t="str">
        <f t="shared" si="258"/>
        <v>Oscar Klefbom</v>
      </c>
      <c r="CP70" s="69">
        <f t="shared" si="253"/>
        <v>-23.282080545223387</v>
      </c>
      <c r="CQ70" s="143">
        <v>5</v>
      </c>
      <c r="CR70" s="113" t="str">
        <f t="shared" ref="CR70:CS70" si="263">VLOOKUP(CQ70,CN$66:CP$73,2,FALSE)</f>
        <v>Marek Zidlicky</v>
      </c>
      <c r="CS70" s="403">
        <f t="shared" si="263"/>
        <v>-8.5311519212272966</v>
      </c>
      <c r="CT70" s="272"/>
      <c r="CU70" s="14"/>
      <c r="CV70" s="14"/>
      <c r="CW70" s="14"/>
      <c r="CX70" s="14"/>
      <c r="CY70" s="14"/>
      <c r="CZ70" s="14"/>
      <c r="DA70" s="14"/>
      <c r="DB70" s="14"/>
      <c r="DC70" s="14"/>
      <c r="DD70" s="14"/>
      <c r="DE70" s="14"/>
    </row>
    <row r="71" spans="1:109" ht="16.5" customHeight="1" outlineLevel="1">
      <c r="A71" t="str">
        <f t="shared" si="255"/>
        <v>Alex Pietrangelo</v>
      </c>
      <c r="B71" s="320" t="str">
        <f t="shared" si="172"/>
        <v>Pietrangelo</v>
      </c>
      <c r="C71" s="443" t="s">
        <v>58</v>
      </c>
      <c r="D71" s="418">
        <v>79</v>
      </c>
      <c r="E71" s="279">
        <v>81</v>
      </c>
      <c r="F71" s="281">
        <v>47</v>
      </c>
      <c r="G71" s="281">
        <f>VLOOKUP(A71,'Hard Stats 2013-2014'!$A$2:$L$691,4,0)</f>
        <v>81</v>
      </c>
      <c r="H71" s="283">
        <v>11</v>
      </c>
      <c r="I71" s="285">
        <v>12</v>
      </c>
      <c r="J71" s="287">
        <v>5</v>
      </c>
      <c r="K71" s="1059">
        <f>VLOOKUP(A71,'Hard Stats 2013-2014'!$A$2:$L$691,5,0)</f>
        <v>8</v>
      </c>
      <c r="L71" s="800">
        <f t="shared" ref="L71:M73" si="264">(H71/D71)*77</f>
        <v>10.721518987341772</v>
      </c>
      <c r="M71" s="290">
        <f t="shared" si="264"/>
        <v>11.407407407407407</v>
      </c>
      <c r="N71" s="292">
        <f t="shared" si="174"/>
        <v>8.1914893617021285</v>
      </c>
      <c r="O71" s="613">
        <f t="shared" si="175"/>
        <v>7.6049382716049383</v>
      </c>
      <c r="P71" s="600">
        <f>(L71/(L$146))*1000</f>
        <v>4.5857741083952224</v>
      </c>
      <c r="Q71" s="296">
        <f>(M71/(M$146))*1000</f>
        <v>4.5675662650993649</v>
      </c>
      <c r="R71" s="298">
        <f>(N71/(N$146))*1000</f>
        <v>3.1690383253524388</v>
      </c>
      <c r="S71" s="646">
        <f>(O71/(O$146))*1000</f>
        <v>2.6854163812570242</v>
      </c>
      <c r="T71" s="633">
        <f>(P71-H$147)</f>
        <v>-3.6109472030801886</v>
      </c>
      <c r="U71" s="300">
        <f>(Q71-I$147)</f>
        <v>-3.1843717193967587</v>
      </c>
      <c r="V71" s="302">
        <f>(R71-J$147)</f>
        <v>-4.2936482418117405</v>
      </c>
      <c r="W71" s="1075">
        <f>(S71-K$147)</f>
        <v>-4.6138536917356765</v>
      </c>
      <c r="X71" s="664">
        <v>32</v>
      </c>
      <c r="Y71" s="285">
        <v>39</v>
      </c>
      <c r="Z71" s="287">
        <v>19</v>
      </c>
      <c r="AA71" s="1091">
        <f>VLOOKUP(A71,'Hard Stats 2013-2014'!$A$2:$L$691,6,0)</f>
        <v>43</v>
      </c>
      <c r="AB71" s="775">
        <f t="shared" si="210"/>
        <v>31.189873417721518</v>
      </c>
      <c r="AC71" s="304">
        <f t="shared" ref="AC71:AC101" si="265">(Y71/E71)*77</f>
        <v>37.074074074074069</v>
      </c>
      <c r="AD71" s="306">
        <f t="shared" si="212"/>
        <v>31.127659574468083</v>
      </c>
      <c r="AE71" s="699">
        <f t="shared" si="213"/>
        <v>40.876543209876544</v>
      </c>
      <c r="AF71" s="480">
        <f t="shared" si="214"/>
        <v>7.6728978637381715</v>
      </c>
      <c r="AG71" s="310">
        <f t="shared" si="215"/>
        <v>8.9668650256851574</v>
      </c>
      <c r="AH71" s="312">
        <f t="shared" si="216"/>
        <v>6.7395747008586291</v>
      </c>
      <c r="AI71" s="730">
        <f t="shared" si="217"/>
        <v>8.7352552010865541</v>
      </c>
      <c r="AJ71" s="717">
        <f t="shared" si="218"/>
        <v>-0.52382344773723943</v>
      </c>
      <c r="AK71" s="314">
        <f t="shared" si="219"/>
        <v>1.2149270411890338</v>
      </c>
      <c r="AL71" s="316">
        <f t="shared" si="220"/>
        <v>-0.72311186630555024</v>
      </c>
      <c r="AM71" s="1097">
        <f t="shared" si="221"/>
        <v>1.4359851280938534</v>
      </c>
      <c r="AN71" s="664">
        <v>14</v>
      </c>
      <c r="AO71" s="285">
        <v>24</v>
      </c>
      <c r="AP71" s="287">
        <v>6</v>
      </c>
      <c r="AQ71" s="1106">
        <f>VLOOKUP(A71,'Hard Stats 2013-2014'!$A$2:$L$691,8,0)</f>
        <v>18</v>
      </c>
      <c r="AR71" s="775">
        <f t="shared" si="222"/>
        <v>13.645569620253164</v>
      </c>
      <c r="AS71" s="304">
        <f t="shared" si="223"/>
        <v>22.814814814814813</v>
      </c>
      <c r="AT71" s="306">
        <f t="shared" si="224"/>
        <v>9.8297872340425521</v>
      </c>
      <c r="AU71" s="306">
        <f t="shared" si="225"/>
        <v>17.111111111111111</v>
      </c>
      <c r="AV71" s="686">
        <f t="shared" si="226"/>
        <v>6.6230691782768965</v>
      </c>
      <c r="AW71" s="310">
        <f t="shared" si="227"/>
        <v>11.365059559227202</v>
      </c>
      <c r="AX71" s="312">
        <f t="shared" si="228"/>
        <v>4.1745560046762407</v>
      </c>
      <c r="AY71" s="312">
        <f t="shared" si="229"/>
        <v>7.0005761517714999</v>
      </c>
      <c r="AZ71" s="717">
        <f t="shared" si="230"/>
        <v>-1.5736521331985145</v>
      </c>
      <c r="BA71" s="314">
        <f t="shared" si="231"/>
        <v>3.6131215747310783</v>
      </c>
      <c r="BB71" s="316">
        <f t="shared" si="232"/>
        <v>-3.2881305624879387</v>
      </c>
      <c r="BC71" s="1097">
        <f t="shared" si="233"/>
        <v>-0.29869392122120075</v>
      </c>
      <c r="BD71" s="664">
        <v>161</v>
      </c>
      <c r="BE71" s="285">
        <v>202</v>
      </c>
      <c r="BF71" s="287">
        <v>93</v>
      </c>
      <c r="BG71" s="1106">
        <f>VLOOKUP(A71,'Hard Stats 2013-2014'!$A$2:$L$691,9,0)</f>
        <v>164</v>
      </c>
      <c r="BH71" s="775">
        <f t="shared" si="234"/>
        <v>156.92405063291142</v>
      </c>
      <c r="BI71" s="304">
        <f t="shared" si="235"/>
        <v>192.02469135802468</v>
      </c>
      <c r="BJ71" s="306">
        <f t="shared" si="236"/>
        <v>152.36170212765958</v>
      </c>
      <c r="BK71" s="306">
        <f t="shared" si="237"/>
        <v>155.90123456790124</v>
      </c>
      <c r="BL71" s="686">
        <f t="shared" si="238"/>
        <v>6.6961956426802809</v>
      </c>
      <c r="BM71" s="310">
        <f t="shared" si="239"/>
        <v>7.9786837139075928</v>
      </c>
      <c r="BN71" s="312">
        <f t="shared" si="240"/>
        <v>6.0870764474382355</v>
      </c>
      <c r="BO71" s="312">
        <f t="shared" si="241"/>
        <v>5.8507200629645224</v>
      </c>
      <c r="BP71" s="717">
        <f t="shared" si="242"/>
        <v>-1.5005256687951301</v>
      </c>
      <c r="BQ71" s="314">
        <f t="shared" si="243"/>
        <v>0.2267457294114692</v>
      </c>
      <c r="BR71" s="316">
        <f t="shared" si="244"/>
        <v>-1.3756101197259438</v>
      </c>
      <c r="BS71" s="1097">
        <f t="shared" si="245"/>
        <v>-1.4485500100281783</v>
      </c>
      <c r="BT71" s="753">
        <f t="shared" si="246"/>
        <v>-7.2089484528110725</v>
      </c>
      <c r="BU71" s="318">
        <f t="shared" si="247"/>
        <v>1.8704226259348227</v>
      </c>
      <c r="BV71" s="319">
        <f t="shared" si="248"/>
        <v>-9.6805007903311733</v>
      </c>
      <c r="BW71" s="870">
        <f>(((BS71+BC71)+AM71)+W71)</f>
        <v>-4.9251124948912022</v>
      </c>
      <c r="BX71" s="893">
        <f t="shared" si="249"/>
        <v>-5.6721754714405908</v>
      </c>
      <c r="BY71" s="509"/>
      <c r="BZ71" s="926">
        <f t="shared" si="250"/>
        <v>2</v>
      </c>
      <c r="CA71" s="132" t="str">
        <f t="shared" si="177"/>
        <v>Alex Pietrangelo</v>
      </c>
      <c r="CB71" s="70">
        <f t="shared" si="256"/>
        <v>-4.9251124948912022</v>
      </c>
      <c r="CC71" s="142">
        <v>6</v>
      </c>
      <c r="CD71" s="107" t="str">
        <f t="shared" ref="CD71:CE71" si="266">VLOOKUP(CC71,BZ$66:CB$73,2,FALSE)</f>
        <v>Christian Ehrhoff</v>
      </c>
      <c r="CE71" s="99">
        <f t="shared" si="266"/>
        <v>-10.833933834168674</v>
      </c>
      <c r="CF71" s="42"/>
      <c r="CG71" s="44" t="e">
        <f>RANK(CI71,CI$67:CI$73)</f>
        <v>#REF!</v>
      </c>
      <c r="CH71" s="27" t="e">
        <f>#REF!</f>
        <v>#REF!</v>
      </c>
      <c r="CI71" s="64" t="e">
        <f>#REF!</f>
        <v>#REF!</v>
      </c>
      <c r="CJ71" s="142">
        <f>CJ181+1</f>
        <v>4</v>
      </c>
      <c r="CK71" s="32" t="e">
        <f t="shared" ref="CK71:CL73" si="267">VLOOKUP(CJ71,CG$67:CI$73,2,FALSE)</f>
        <v>#N/A</v>
      </c>
      <c r="CL71" s="34" t="e">
        <f t="shared" si="267"/>
        <v>#N/A</v>
      </c>
      <c r="CM71" s="45"/>
      <c r="CN71" s="120">
        <f t="shared" si="252"/>
        <v>4</v>
      </c>
      <c r="CO71" s="32" t="str">
        <f t="shared" si="258"/>
        <v>Alex Pietrangelo</v>
      </c>
      <c r="CP71" s="34">
        <f t="shared" si="253"/>
        <v>-5.6721754714405908</v>
      </c>
      <c r="CQ71" s="193">
        <v>6</v>
      </c>
      <c r="CR71" s="32" t="str">
        <f t="shared" ref="CR71:CS71" si="268">VLOOKUP(CQ71,CN$66:CP$73,2,FALSE)</f>
        <v>Tobias Enstrom</v>
      </c>
      <c r="CS71" s="34">
        <f t="shared" si="268"/>
        <v>-9.5359416778485357</v>
      </c>
      <c r="CT71" s="13"/>
      <c r="CU71" s="14"/>
      <c r="CV71" s="14"/>
      <c r="CW71" s="14"/>
      <c r="CX71" s="14"/>
      <c r="CY71" s="14"/>
      <c r="CZ71" s="14"/>
      <c r="DA71" s="14"/>
      <c r="DB71" s="14"/>
      <c r="DC71" s="14"/>
      <c r="DD71" s="14"/>
      <c r="DE71" s="14"/>
    </row>
    <row r="72" spans="1:109" ht="16.5" customHeight="1" outlineLevel="1">
      <c r="A72" t="str">
        <f t="shared" si="255"/>
        <v>Kevin Shattenkirk</v>
      </c>
      <c r="B72" s="320" t="str">
        <f t="shared" si="172"/>
        <v>Shattenkirk</v>
      </c>
      <c r="C72" s="431" t="s">
        <v>90</v>
      </c>
      <c r="D72" s="417">
        <v>26</v>
      </c>
      <c r="E72" s="154">
        <v>81</v>
      </c>
      <c r="F72" s="224">
        <v>48</v>
      </c>
      <c r="G72" s="224">
        <f>VLOOKUP(A72,'Hard Stats 2013-2014'!$A$2:$L$691,4,0)</f>
        <v>81</v>
      </c>
      <c r="H72" s="155">
        <v>2</v>
      </c>
      <c r="I72" s="156">
        <v>9</v>
      </c>
      <c r="J72" s="231">
        <v>5</v>
      </c>
      <c r="K72" s="1058">
        <f>VLOOKUP(A72,'Hard Stats 2013-2014'!$A$2:$L$691,5,0)</f>
        <v>10</v>
      </c>
      <c r="L72" s="497">
        <f t="shared" si="264"/>
        <v>5.9230769230769234</v>
      </c>
      <c r="M72" s="158">
        <f t="shared" si="264"/>
        <v>8.5555555555555554</v>
      </c>
      <c r="N72" s="238">
        <f t="shared" si="174"/>
        <v>8.0208333333333339</v>
      </c>
      <c r="O72" s="610">
        <f t="shared" si="175"/>
        <v>9.5061728395061724</v>
      </c>
      <c r="P72" s="597">
        <f>(L72/(L$146))*1000</f>
        <v>2.5333996822602982</v>
      </c>
      <c r="Q72" s="159">
        <f>(M72/(M$146))*1000</f>
        <v>3.4256746988245235</v>
      </c>
      <c r="R72" s="247">
        <f>(N72/(N$146))*1000</f>
        <v>3.1030166935742631</v>
      </c>
      <c r="S72" s="643">
        <f>(O72/(O$146))*1000</f>
        <v>3.3567704765712802</v>
      </c>
      <c r="T72" s="630">
        <f>(P72-H$147)</f>
        <v>-5.6633216292151127</v>
      </c>
      <c r="U72" s="20">
        <f>(Q72-I$147)</f>
        <v>-4.3262632856716001</v>
      </c>
      <c r="V72" s="254">
        <f>(R72-J$147)</f>
        <v>-4.3596698735899162</v>
      </c>
      <c r="W72" s="1072">
        <f>(S72-K$147)</f>
        <v>-3.9424995964214204</v>
      </c>
      <c r="X72" s="661">
        <v>15</v>
      </c>
      <c r="Y72" s="156">
        <v>34</v>
      </c>
      <c r="Z72" s="231">
        <v>18</v>
      </c>
      <c r="AA72" s="1091">
        <f>VLOOKUP(A72,'Hard Stats 2013-2014'!$A$2:$L$691,6,0)</f>
        <v>35</v>
      </c>
      <c r="AB72" s="774">
        <f t="shared" si="210"/>
        <v>44.42307692307692</v>
      </c>
      <c r="AC72" s="160">
        <f t="shared" si="265"/>
        <v>32.320987654320987</v>
      </c>
      <c r="AD72" s="262">
        <f t="shared" si="212"/>
        <v>28.875</v>
      </c>
      <c r="AE72" s="696">
        <f t="shared" si="213"/>
        <v>33.271604938271601</v>
      </c>
      <c r="AF72" s="161">
        <f t="shared" si="214"/>
        <v>10.928346116021315</v>
      </c>
      <c r="AG72" s="153">
        <f t="shared" si="215"/>
        <v>7.8172669454691128</v>
      </c>
      <c r="AH72" s="214">
        <f t="shared" si="216"/>
        <v>6.2518423211912291</v>
      </c>
      <c r="AI72" s="727">
        <f t="shared" si="217"/>
        <v>7.1100914427448689</v>
      </c>
      <c r="AJ72" s="714">
        <f t="shared" si="218"/>
        <v>2.7316248045459037</v>
      </c>
      <c r="AK72" s="162">
        <f t="shared" si="219"/>
        <v>6.5328960972989236E-2</v>
      </c>
      <c r="AL72" s="208">
        <f t="shared" si="220"/>
        <v>-1.2108442459729503</v>
      </c>
      <c r="AM72" s="1094">
        <f t="shared" si="221"/>
        <v>-0.18917863024783177</v>
      </c>
      <c r="AN72" s="661">
        <v>5</v>
      </c>
      <c r="AO72" s="156">
        <v>18</v>
      </c>
      <c r="AP72" s="231">
        <v>9</v>
      </c>
      <c r="AQ72" s="1091">
        <f>VLOOKUP(A72,'Hard Stats 2013-2014'!$A$2:$L$691,8,0)</f>
        <v>26</v>
      </c>
      <c r="AR72" s="774">
        <f t="shared" si="222"/>
        <v>14.807692307692308</v>
      </c>
      <c r="AS72" s="160">
        <f t="shared" si="223"/>
        <v>17.111111111111111</v>
      </c>
      <c r="AT72" s="262">
        <f t="shared" si="224"/>
        <v>14.4375</v>
      </c>
      <c r="AU72" s="262">
        <f t="shared" si="225"/>
        <v>24.716049382716047</v>
      </c>
      <c r="AV72" s="683">
        <f t="shared" si="226"/>
        <v>7.1871217731301487</v>
      </c>
      <c r="AW72" s="153">
        <f t="shared" si="227"/>
        <v>8.5237946694204023</v>
      </c>
      <c r="AX72" s="214">
        <f t="shared" si="228"/>
        <v>6.1313791318682282</v>
      </c>
      <c r="AY72" s="214">
        <f t="shared" si="229"/>
        <v>10.111943330336608</v>
      </c>
      <c r="AZ72" s="714">
        <f t="shared" si="230"/>
        <v>-1.0095995383452623</v>
      </c>
      <c r="BA72" s="162">
        <f t="shared" si="231"/>
        <v>0.77185668492427872</v>
      </c>
      <c r="BB72" s="208">
        <f t="shared" si="232"/>
        <v>-1.3313074352959511</v>
      </c>
      <c r="BC72" s="1094">
        <f t="shared" si="233"/>
        <v>2.8126732573439073</v>
      </c>
      <c r="BD72" s="661">
        <v>41</v>
      </c>
      <c r="BE72" s="156">
        <v>178</v>
      </c>
      <c r="BF72" s="231">
        <v>84</v>
      </c>
      <c r="BG72" s="1091">
        <f>VLOOKUP(A72,'Hard Stats 2013-2014'!$A$2:$L$691,9,0)</f>
        <v>188</v>
      </c>
      <c r="BH72" s="774">
        <f t="shared" si="234"/>
        <v>121.42307692307692</v>
      </c>
      <c r="BI72" s="160">
        <f t="shared" si="235"/>
        <v>169.20987654320987</v>
      </c>
      <c r="BJ72" s="262">
        <f t="shared" si="236"/>
        <v>134.75</v>
      </c>
      <c r="BK72" s="262">
        <f t="shared" si="237"/>
        <v>178.71604938271605</v>
      </c>
      <c r="BL72" s="683">
        <f t="shared" si="238"/>
        <v>5.1813133508460174</v>
      </c>
      <c r="BM72" s="153">
        <f t="shared" si="239"/>
        <v>7.0307212924532259</v>
      </c>
      <c r="BN72" s="214">
        <f t="shared" si="240"/>
        <v>5.3834627720623089</v>
      </c>
      <c r="BO72" s="214">
        <f t="shared" si="241"/>
        <v>6.7069229990081105</v>
      </c>
      <c r="BP72" s="714">
        <f t="shared" si="242"/>
        <v>-3.0154079606293935</v>
      </c>
      <c r="BQ72" s="162">
        <f t="shared" si="243"/>
        <v>-0.72121669204289773</v>
      </c>
      <c r="BR72" s="208">
        <f t="shared" si="244"/>
        <v>-2.0792237951018704</v>
      </c>
      <c r="BS72" s="1094">
        <f t="shared" si="245"/>
        <v>-0.59234707398459019</v>
      </c>
      <c r="BT72" s="750">
        <f t="shared" si="246"/>
        <v>-6.9567043236438648</v>
      </c>
      <c r="BU72" s="163">
        <f t="shared" si="247"/>
        <v>-4.2102943318172299</v>
      </c>
      <c r="BV72" s="202">
        <f t="shared" si="248"/>
        <v>-8.9810453499606879</v>
      </c>
      <c r="BW72" s="870">
        <f>(((BS72+BC72)+AM72)+W72)</f>
        <v>-1.9113520433099351</v>
      </c>
      <c r="BX72" s="893">
        <f t="shared" si="249"/>
        <v>-4.2621542641558907</v>
      </c>
      <c r="BY72" s="509"/>
      <c r="BZ72" s="926">
        <f t="shared" si="250"/>
        <v>1</v>
      </c>
      <c r="CA72" s="132" t="str">
        <f t="shared" si="177"/>
        <v>Kevin Shattenkirk</v>
      </c>
      <c r="CB72" s="70">
        <f t="shared" si="256"/>
        <v>-1.9113520433099351</v>
      </c>
      <c r="CC72" s="142">
        <v>7</v>
      </c>
      <c r="CD72" s="107" t="str">
        <f t="shared" ref="CD72:CE72" si="269">VLOOKUP(CC72,BZ$66:CB$73,2,FALSE)</f>
        <v>Tobias Enstrom</v>
      </c>
      <c r="CE72" s="99">
        <f t="shared" si="269"/>
        <v>-13.138124500328225</v>
      </c>
      <c r="CF72" s="42"/>
      <c r="CG72" s="44" t="e">
        <f>RANK(CI72,CI$67:CI$73)</f>
        <v>#REF!</v>
      </c>
      <c r="CH72" s="27" t="e">
        <f>#REF!</f>
        <v>#REF!</v>
      </c>
      <c r="CI72" s="64" t="e">
        <f>#REF!</f>
        <v>#REF!</v>
      </c>
      <c r="CJ72" s="142">
        <f>CJ71+1</f>
        <v>5</v>
      </c>
      <c r="CK72" s="32" t="e">
        <f t="shared" si="267"/>
        <v>#N/A</v>
      </c>
      <c r="CL72" s="34" t="e">
        <f t="shared" si="267"/>
        <v>#N/A</v>
      </c>
      <c r="CM72" s="45"/>
      <c r="CN72" s="120">
        <f t="shared" si="252"/>
        <v>2</v>
      </c>
      <c r="CO72" s="32" t="str">
        <f t="shared" si="258"/>
        <v>Kevin Shattenkirk</v>
      </c>
      <c r="CP72" s="34">
        <f t="shared" si="253"/>
        <v>-4.2621542641558907</v>
      </c>
      <c r="CQ72" s="193">
        <v>7</v>
      </c>
      <c r="CR72" s="32" t="str">
        <f t="shared" ref="CR72:CS72" si="270">VLOOKUP(CQ72,CN$66:CP$73,2,FALSE)</f>
        <v>Christian Ehrhoff</v>
      </c>
      <c r="CS72" s="34">
        <f t="shared" si="270"/>
        <v>-9.6212213261545969</v>
      </c>
      <c r="CT72" s="13"/>
      <c r="CU72" s="14"/>
      <c r="CV72" s="14"/>
      <c r="CW72" s="14"/>
      <c r="CX72" s="14"/>
      <c r="CY72" s="14"/>
      <c r="CZ72" s="14"/>
      <c r="DA72" s="14"/>
      <c r="DB72" s="14"/>
      <c r="DC72" s="14"/>
      <c r="DD72" s="14"/>
      <c r="DE72" s="14"/>
    </row>
    <row r="73" spans="1:109" ht="16.5" customHeight="1" outlineLevel="1" thickBot="1">
      <c r="A73" t="str">
        <f t="shared" si="255"/>
        <v>Marek Zidlicky</v>
      </c>
      <c r="B73" s="320" t="str">
        <f t="shared" si="172"/>
        <v>Zidlicky</v>
      </c>
      <c r="C73" s="443" t="s">
        <v>105</v>
      </c>
      <c r="D73" s="458">
        <v>46</v>
      </c>
      <c r="E73" s="460">
        <v>63</v>
      </c>
      <c r="F73" s="462">
        <v>48</v>
      </c>
      <c r="G73" s="462">
        <f>VLOOKUP(A73,'Hard Stats 2013-2014'!$A$2:$L$691,4,0)</f>
        <v>81</v>
      </c>
      <c r="H73" s="465">
        <v>7</v>
      </c>
      <c r="I73" s="467">
        <v>2</v>
      </c>
      <c r="J73" s="469">
        <v>4</v>
      </c>
      <c r="K73" s="1066">
        <f>VLOOKUP(A73,'Hard Stats 2013-2014'!$A$2:$L$691,5,0)</f>
        <v>12</v>
      </c>
      <c r="L73" s="808">
        <f t="shared" si="264"/>
        <v>11.717391304347826</v>
      </c>
      <c r="M73" s="471">
        <f t="shared" si="264"/>
        <v>2.4444444444444442</v>
      </c>
      <c r="N73" s="241">
        <f t="shared" si="174"/>
        <v>6.4166666666666661</v>
      </c>
      <c r="O73" s="619">
        <f t="shared" si="175"/>
        <v>11.407407407407407</v>
      </c>
      <c r="P73" s="605">
        <f>(L73/(L$146))*1000</f>
        <v>5.0117254583845021</v>
      </c>
      <c r="Q73" s="36">
        <f>(M73/(M$146))*1000</f>
        <v>0.9787641996641494</v>
      </c>
      <c r="R73" s="250">
        <f>(N73/(N$146))*1000</f>
        <v>2.4824133548594101</v>
      </c>
      <c r="S73" s="651">
        <f>(O73/(O$146))*1000</f>
        <v>4.0281245718855363</v>
      </c>
      <c r="T73" s="638">
        <f>(P73-H$147)</f>
        <v>-3.1849958530909088</v>
      </c>
      <c r="U73" s="37">
        <f>(Q73-I$147)</f>
        <v>-6.7731737848319744</v>
      </c>
      <c r="V73" s="257">
        <f>(R73-J$147)</f>
        <v>-4.9802732123047697</v>
      </c>
      <c r="W73" s="1081">
        <f>(S73-K$147)</f>
        <v>-3.2711455011071644</v>
      </c>
      <c r="X73" s="674">
        <v>17</v>
      </c>
      <c r="Y73" s="467">
        <v>20</v>
      </c>
      <c r="Z73" s="469">
        <v>15</v>
      </c>
      <c r="AA73" s="1091">
        <f>VLOOKUP(A73,'Hard Stats 2013-2014'!$A$2:$L$691,6,0)</f>
        <v>30</v>
      </c>
      <c r="AB73" s="777">
        <f t="shared" si="210"/>
        <v>28.456521739130434</v>
      </c>
      <c r="AC73" s="81">
        <f t="shared" si="265"/>
        <v>24.444444444444443</v>
      </c>
      <c r="AD73" s="265">
        <f t="shared" si="212"/>
        <v>24.0625</v>
      </c>
      <c r="AE73" s="704">
        <f t="shared" si="213"/>
        <v>28.518518518518515</v>
      </c>
      <c r="AF73" s="358">
        <f t="shared" si="214"/>
        <v>7.0004767873643781</v>
      </c>
      <c r="AG73" s="38">
        <f t="shared" si="215"/>
        <v>5.9122186982539509</v>
      </c>
      <c r="AH73" s="217">
        <f t="shared" si="216"/>
        <v>5.2098686009926904</v>
      </c>
      <c r="AI73" s="736">
        <f t="shared" si="217"/>
        <v>6.0943640937813166</v>
      </c>
      <c r="AJ73" s="722">
        <f t="shared" si="218"/>
        <v>-1.1962445241110329</v>
      </c>
      <c r="AK73" s="39">
        <f t="shared" si="219"/>
        <v>-1.8397192862421727</v>
      </c>
      <c r="AL73" s="211">
        <f t="shared" si="220"/>
        <v>-2.2528179661714889</v>
      </c>
      <c r="AM73" s="1102">
        <f t="shared" si="221"/>
        <v>-1.2049059792113841</v>
      </c>
      <c r="AN73" s="674">
        <v>9</v>
      </c>
      <c r="AO73" s="82">
        <v>8</v>
      </c>
      <c r="AP73" s="233">
        <v>11</v>
      </c>
      <c r="AQ73" s="1092">
        <f>VLOOKUP(A73,'Hard Stats 2013-2014'!$A$2:$L$691,8,0)</f>
        <v>18</v>
      </c>
      <c r="AR73" s="777">
        <f t="shared" si="222"/>
        <v>15.065217391304348</v>
      </c>
      <c r="AS73" s="485">
        <f t="shared" si="223"/>
        <v>9.7777777777777768</v>
      </c>
      <c r="AT73" s="265">
        <f t="shared" si="224"/>
        <v>17.645833333333332</v>
      </c>
      <c r="AU73" s="265">
        <f t="shared" si="225"/>
        <v>17.111111111111111</v>
      </c>
      <c r="AV73" s="691">
        <f t="shared" si="226"/>
        <v>7.3121151952715424</v>
      </c>
      <c r="AW73" s="38">
        <f t="shared" si="227"/>
        <v>4.8707398110973719</v>
      </c>
      <c r="AX73" s="217">
        <f t="shared" si="228"/>
        <v>7.4939078278389459</v>
      </c>
      <c r="AY73" s="217">
        <f t="shared" si="229"/>
        <v>7.0005761517714999</v>
      </c>
      <c r="AZ73" s="722">
        <f t="shared" si="230"/>
        <v>-0.88460611620386853</v>
      </c>
      <c r="BA73" s="39">
        <f t="shared" si="231"/>
        <v>-2.8811981733987517</v>
      </c>
      <c r="BB73" s="211">
        <f t="shared" si="232"/>
        <v>3.1221260674766604E-2</v>
      </c>
      <c r="BC73" s="1102">
        <f t="shared" si="233"/>
        <v>-0.29869392122120075</v>
      </c>
      <c r="BD73" s="674">
        <v>53</v>
      </c>
      <c r="BE73" s="467">
        <v>70</v>
      </c>
      <c r="BF73" s="469">
        <v>101</v>
      </c>
      <c r="BG73" s="1112">
        <f>VLOOKUP(A73,'Hard Stats 2013-2014'!$A$2:$L$691,9,0)</f>
        <v>128</v>
      </c>
      <c r="BH73" s="777">
        <f t="shared" si="234"/>
        <v>88.717391304347828</v>
      </c>
      <c r="BI73" s="485">
        <f t="shared" si="235"/>
        <v>85.555555555555557</v>
      </c>
      <c r="BJ73" s="265">
        <f t="shared" si="236"/>
        <v>162.02083333333331</v>
      </c>
      <c r="BK73" s="265">
        <f t="shared" si="237"/>
        <v>121.67901234567901</v>
      </c>
      <c r="BL73" s="691">
        <f t="shared" si="238"/>
        <v>3.7857103910211092</v>
      </c>
      <c r="BM73" s="38">
        <f t="shared" si="239"/>
        <v>3.5548590804538782</v>
      </c>
      <c r="BN73" s="217">
        <f t="shared" si="240"/>
        <v>6.4729730949796815</v>
      </c>
      <c r="BO73" s="217">
        <f t="shared" si="241"/>
        <v>4.5664156588991389</v>
      </c>
      <c r="BP73" s="722">
        <f t="shared" si="242"/>
        <v>-4.4110109204543022</v>
      </c>
      <c r="BQ73" s="39">
        <f t="shared" si="243"/>
        <v>-4.1970789040422449</v>
      </c>
      <c r="BR73" s="211">
        <f t="shared" si="244"/>
        <v>-0.98971347218449779</v>
      </c>
      <c r="BS73" s="1102">
        <f t="shared" si="245"/>
        <v>-2.7328544140935618</v>
      </c>
      <c r="BT73" s="762">
        <f t="shared" si="246"/>
        <v>-9.6768574138601124</v>
      </c>
      <c r="BU73" s="85">
        <f t="shared" si="247"/>
        <v>-15.691170148515145</v>
      </c>
      <c r="BV73" s="359">
        <f t="shared" si="248"/>
        <v>-8.1915833899859898</v>
      </c>
      <c r="BW73" s="873">
        <f>(((BS73+BC73)+AM73)+W73)</f>
        <v>-7.507599815633311</v>
      </c>
      <c r="BX73" s="893">
        <f t="shared" si="249"/>
        <v>-8.5311519212272966</v>
      </c>
      <c r="BY73" s="509"/>
      <c r="BZ73" s="926">
        <f t="shared" si="250"/>
        <v>5</v>
      </c>
      <c r="CA73" s="133" t="str">
        <f t="shared" si="177"/>
        <v>Marek Zidlicky</v>
      </c>
      <c r="CB73" s="129">
        <f t="shared" si="256"/>
        <v>-7.507599815633311</v>
      </c>
      <c r="CC73" s="142">
        <v>8</v>
      </c>
      <c r="CD73" s="410" t="str">
        <f t="shared" ref="CD73:CE73" si="271">VLOOKUP(CC73,BZ$66:CB$73,2,FALSE)</f>
        <v>Oscar Klefbom</v>
      </c>
      <c r="CE73" s="106">
        <f t="shared" si="271"/>
        <v>-23.282080545223387</v>
      </c>
      <c r="CF73" s="42"/>
      <c r="CG73" s="44" t="e">
        <f>RANK(CI73,CI$67:CI$73)</f>
        <v>#REF!</v>
      </c>
      <c r="CH73" s="31" t="e">
        <f>#REF!</f>
        <v>#REF!</v>
      </c>
      <c r="CI73" s="65" t="e">
        <f>#REF!</f>
        <v>#REF!</v>
      </c>
      <c r="CJ73" s="142">
        <f>CJ127+1</f>
        <v>7</v>
      </c>
      <c r="CK73" s="67" t="e">
        <f t="shared" si="267"/>
        <v>#N/A</v>
      </c>
      <c r="CL73" s="35" t="e">
        <f t="shared" si="267"/>
        <v>#N/A</v>
      </c>
      <c r="CM73" s="45"/>
      <c r="CN73" s="120">
        <f t="shared" si="252"/>
        <v>5</v>
      </c>
      <c r="CO73" s="67" t="str">
        <f t="shared" si="258"/>
        <v>Marek Zidlicky</v>
      </c>
      <c r="CP73" s="35">
        <f t="shared" si="253"/>
        <v>-8.5311519212272966</v>
      </c>
      <c r="CQ73" s="193">
        <v>8</v>
      </c>
      <c r="CR73" s="67" t="str">
        <f t="shared" ref="CR73:CS73" si="272">VLOOKUP(CQ73,CN$66:CP$73,2,FALSE)</f>
        <v>Oscar Klefbom</v>
      </c>
      <c r="CS73" s="35">
        <f t="shared" si="272"/>
        <v>-23.282080545223387</v>
      </c>
      <c r="CT73" s="13"/>
      <c r="CU73" s="14"/>
      <c r="CV73" s="14"/>
      <c r="CW73" s="14"/>
      <c r="CX73" s="14"/>
      <c r="CY73" s="14"/>
      <c r="CZ73" s="14"/>
      <c r="DA73" s="14"/>
      <c r="DB73" s="14"/>
      <c r="DC73" s="14"/>
      <c r="DD73" s="14"/>
      <c r="DE73" s="14"/>
    </row>
    <row r="74" spans="1:109" ht="16.5" customHeight="1" thickBot="1">
      <c r="B74" s="320"/>
      <c r="C74" s="439" t="s">
        <v>91</v>
      </c>
      <c r="D74" s="1048"/>
      <c r="E74" s="1049"/>
      <c r="F74" s="1049"/>
      <c r="G74" s="1050"/>
      <c r="H74" s="877"/>
      <c r="I74" s="878"/>
      <c r="J74" s="878"/>
      <c r="K74" s="1061"/>
      <c r="L74" s="879"/>
      <c r="M74" s="879"/>
      <c r="N74" s="879"/>
      <c r="O74" s="880"/>
      <c r="P74" s="881"/>
      <c r="Q74" s="881"/>
      <c r="R74" s="881"/>
      <c r="S74" s="882"/>
      <c r="T74" s="883"/>
      <c r="U74" s="883"/>
      <c r="V74" s="883"/>
      <c r="W74" s="1077"/>
      <c r="X74" s="884"/>
      <c r="Y74" s="884"/>
      <c r="Z74" s="884"/>
      <c r="AA74" s="1090"/>
      <c r="AB74" s="879"/>
      <c r="AC74" s="879"/>
      <c r="AD74" s="879"/>
      <c r="AE74" s="880"/>
      <c r="AF74" s="885">
        <f t="shared" si="214"/>
        <v>0</v>
      </c>
      <c r="AG74" s="881">
        <f t="shared" si="215"/>
        <v>0</v>
      </c>
      <c r="AH74" s="881">
        <f t="shared" si="216"/>
        <v>0</v>
      </c>
      <c r="AI74" s="882">
        <f t="shared" si="217"/>
        <v>0</v>
      </c>
      <c r="AJ74" s="883"/>
      <c r="AK74" s="883"/>
      <c r="AL74" s="883"/>
      <c r="AM74" s="1077"/>
      <c r="AN74" s="884"/>
      <c r="AO74" s="884"/>
      <c r="AP74" s="884"/>
      <c r="AQ74" s="1090"/>
      <c r="AR74" s="879"/>
      <c r="AS74" s="879"/>
      <c r="AT74" s="879"/>
      <c r="AU74" s="879"/>
      <c r="AV74" s="882">
        <f t="shared" si="226"/>
        <v>0</v>
      </c>
      <c r="AW74" s="886">
        <f t="shared" si="227"/>
        <v>0</v>
      </c>
      <c r="AX74" s="886">
        <f t="shared" si="228"/>
        <v>0</v>
      </c>
      <c r="AY74" s="887">
        <f t="shared" si="229"/>
        <v>0</v>
      </c>
      <c r="AZ74" s="883"/>
      <c r="BA74" s="883"/>
      <c r="BB74" s="883"/>
      <c r="BC74" s="1077"/>
      <c r="BD74" s="884"/>
      <c r="BE74" s="884"/>
      <c r="BF74" s="884"/>
      <c r="BG74" s="1090"/>
      <c r="BH74" s="879"/>
      <c r="BI74" s="879"/>
      <c r="BJ74" s="879"/>
      <c r="BK74" s="879"/>
      <c r="BL74" s="881">
        <f t="shared" si="238"/>
        <v>0</v>
      </c>
      <c r="BM74" s="881">
        <f t="shared" si="239"/>
        <v>0</v>
      </c>
      <c r="BN74" s="881">
        <f t="shared" si="240"/>
        <v>0</v>
      </c>
      <c r="BO74" s="881">
        <f t="shared" si="241"/>
        <v>0</v>
      </c>
      <c r="BP74" s="883"/>
      <c r="BQ74" s="883"/>
      <c r="BR74" s="883"/>
      <c r="BS74" s="1077"/>
      <c r="BT74" s="888"/>
      <c r="BU74" s="888"/>
      <c r="BV74" s="888"/>
      <c r="BW74" s="889"/>
      <c r="BX74" s="898">
        <f t="shared" si="249"/>
        <v>0</v>
      </c>
      <c r="BY74" s="509"/>
      <c r="BZ74" s="927"/>
      <c r="CA74" s="910"/>
      <c r="CB74" s="908"/>
      <c r="CC74" s="187"/>
      <c r="CD74" s="553" t="s">
        <v>91</v>
      </c>
      <c r="CE74" s="554"/>
      <c r="CF74" s="43"/>
      <c r="CG74" s="57"/>
      <c r="CH74" s="553" t="s">
        <v>91</v>
      </c>
      <c r="CI74" s="554"/>
      <c r="CJ74" s="25"/>
      <c r="CK74" s="552" t="s">
        <v>91</v>
      </c>
      <c r="CL74" s="552"/>
      <c r="CM74" s="46"/>
      <c r="CN74" s="57"/>
      <c r="CO74" s="906" t="str">
        <f t="shared" si="258"/>
        <v>Stammer Time</v>
      </c>
      <c r="CP74" s="903">
        <f t="shared" si="253"/>
        <v>0</v>
      </c>
      <c r="CQ74" s="25"/>
      <c r="CR74" s="552" t="s">
        <v>91</v>
      </c>
      <c r="CS74" s="552"/>
      <c r="CT74" s="2"/>
      <c r="CU74" s="14"/>
      <c r="CV74" s="14"/>
      <c r="CW74" s="14"/>
      <c r="CX74" s="14"/>
      <c r="CY74" s="14"/>
      <c r="CZ74" s="14"/>
      <c r="DA74" s="14"/>
      <c r="DB74" s="14"/>
      <c r="DC74" s="14"/>
      <c r="DD74" s="14"/>
      <c r="DE74" s="14"/>
    </row>
    <row r="75" spans="1:109" ht="16.5" customHeight="1" outlineLevel="1">
      <c r="A75" t="str">
        <f t="shared" si="255"/>
        <v>Brandon Dubinsky</v>
      </c>
      <c r="B75" s="488" t="str">
        <f t="shared" ref="B75:B98" si="273">RIGHT(C75,LEN(C75)-FIND(" ",C75))</f>
        <v>Dubinsky</v>
      </c>
      <c r="C75" s="429" t="s">
        <v>192</v>
      </c>
      <c r="D75" s="416">
        <v>77</v>
      </c>
      <c r="E75" s="278">
        <v>77</v>
      </c>
      <c r="F75" s="280">
        <v>29</v>
      </c>
      <c r="G75" s="280">
        <f>VLOOKUP(A75,'Hard Stats 2013-2014'!$A$2:$L$691,4,0)</f>
        <v>76</v>
      </c>
      <c r="H75" s="282">
        <v>24</v>
      </c>
      <c r="I75" s="284">
        <v>10</v>
      </c>
      <c r="J75" s="286">
        <v>2</v>
      </c>
      <c r="K75" s="1057">
        <f>VLOOKUP(A75,'Hard Stats 2013-2014'!$A$2:$L$691,5,0)</f>
        <v>16</v>
      </c>
      <c r="L75" s="497">
        <f t="shared" ref="L75:L78" si="274">(H75/D75)*77</f>
        <v>24</v>
      </c>
      <c r="M75" s="289">
        <f t="shared" ref="M75:M79" si="275">(I75/E75)*77</f>
        <v>9.9999999999999982</v>
      </c>
      <c r="N75" s="321">
        <f t="shared" ref="N75:N79" si="276">(J75/F75)*77</f>
        <v>5.3103448275862064</v>
      </c>
      <c r="O75" s="622">
        <f t="shared" ref="O75:O98" si="277">(K75/G75)*77</f>
        <v>16.210526315789473</v>
      </c>
      <c r="P75" s="599">
        <f>(L75/(L$146))*1000</f>
        <v>10.265203907340426</v>
      </c>
      <c r="Q75" s="295">
        <f>(M75/(M$146))*1000</f>
        <v>4.0040353622624298</v>
      </c>
      <c r="R75" s="322">
        <f>(N75/(N$146))*1000</f>
        <v>2.0544110522974428</v>
      </c>
      <c r="S75" s="642">
        <f>(O75/(O$146))*1000</f>
        <v>5.7241770232057627</v>
      </c>
      <c r="T75" s="632">
        <f>(P75-H$147)</f>
        <v>2.0684825958650155</v>
      </c>
      <c r="U75" s="299">
        <f>(Q75-I$147)</f>
        <v>-3.7479026222336937</v>
      </c>
      <c r="V75" s="323">
        <f>(R75-J$147)</f>
        <v>-5.4082755148667365</v>
      </c>
      <c r="W75" s="1071">
        <f>(S75-K$147)</f>
        <v>-1.575093049786938</v>
      </c>
      <c r="X75" s="660">
        <v>30</v>
      </c>
      <c r="Y75" s="284">
        <v>24</v>
      </c>
      <c r="Z75" s="286">
        <v>18</v>
      </c>
      <c r="AA75" s="1087">
        <f>VLOOKUP(A75,'Hard Stats 2013-2014'!$A$2:$L$691,6,0)</f>
        <v>34</v>
      </c>
      <c r="AB75" s="773">
        <f t="shared" si="210"/>
        <v>30</v>
      </c>
      <c r="AC75" s="303">
        <f t="shared" si="265"/>
        <v>24</v>
      </c>
      <c r="AD75" s="324">
        <f t="shared" si="212"/>
        <v>47.793103448275865</v>
      </c>
      <c r="AE75" s="695">
        <f t="shared" si="213"/>
        <v>34.44736842105263</v>
      </c>
      <c r="AF75" s="325">
        <f t="shared" si="214"/>
        <v>7.3801817926377709</v>
      </c>
      <c r="AG75" s="309">
        <f t="shared" si="215"/>
        <v>5.8047238128311518</v>
      </c>
      <c r="AH75" s="326">
        <f t="shared" si="216"/>
        <v>10.347876945419966</v>
      </c>
      <c r="AI75" s="726">
        <f t="shared" si="217"/>
        <v>7.361350313277959</v>
      </c>
      <c r="AJ75" s="713">
        <f t="shared" si="218"/>
        <v>-0.81653951883764009</v>
      </c>
      <c r="AK75" s="313">
        <f t="shared" si="219"/>
        <v>-1.9472141716649718</v>
      </c>
      <c r="AL75" s="327">
        <f t="shared" si="220"/>
        <v>2.8851903782557864</v>
      </c>
      <c r="AM75" s="1093">
        <f t="shared" si="221"/>
        <v>6.208024028525827E-2</v>
      </c>
      <c r="AN75" s="660">
        <v>11</v>
      </c>
      <c r="AO75" s="284">
        <v>2</v>
      </c>
      <c r="AP75" s="286">
        <v>7</v>
      </c>
      <c r="AQ75" s="1087">
        <f>VLOOKUP(A75,'Hard Stats 2013-2014'!$A$2:$L$691,8,0)</f>
        <v>10</v>
      </c>
      <c r="AR75" s="773">
        <f t="shared" si="222"/>
        <v>11</v>
      </c>
      <c r="AS75" s="303">
        <f t="shared" si="223"/>
        <v>2</v>
      </c>
      <c r="AT75" s="324">
        <f t="shared" si="224"/>
        <v>18.586206896551726</v>
      </c>
      <c r="AU75" s="324">
        <f t="shared" si="225"/>
        <v>10.131578947368421</v>
      </c>
      <c r="AV75" s="682">
        <f t="shared" si="226"/>
        <v>5.339004745753825</v>
      </c>
      <c r="AW75" s="309">
        <f t="shared" si="227"/>
        <v>0.99628768863355366</v>
      </c>
      <c r="AX75" s="326">
        <f t="shared" si="228"/>
        <v>7.8932696870027774</v>
      </c>
      <c r="AY75" s="326">
        <f t="shared" si="229"/>
        <v>4.1450779846015458</v>
      </c>
      <c r="AZ75" s="713">
        <f t="shared" si="230"/>
        <v>-2.8577165657215859</v>
      </c>
      <c r="BA75" s="313">
        <f t="shared" si="231"/>
        <v>-6.7556502958625702</v>
      </c>
      <c r="BB75" s="327">
        <f t="shared" si="232"/>
        <v>0.43058311983859809</v>
      </c>
      <c r="BC75" s="1093">
        <f t="shared" si="233"/>
        <v>-3.1541920883911549</v>
      </c>
      <c r="BD75" s="660">
        <v>202</v>
      </c>
      <c r="BE75" s="284">
        <v>140</v>
      </c>
      <c r="BF75" s="286">
        <v>50</v>
      </c>
      <c r="BG75" s="1087">
        <f>VLOOKUP(A75,'Hard Stats 2013-2014'!$A$2:$L$691,9,0)</f>
        <v>189</v>
      </c>
      <c r="BH75" s="773">
        <f t="shared" si="234"/>
        <v>202.00000000000003</v>
      </c>
      <c r="BI75" s="303">
        <f t="shared" si="235"/>
        <v>140</v>
      </c>
      <c r="BJ75" s="324">
        <f t="shared" si="236"/>
        <v>132.75862068965517</v>
      </c>
      <c r="BK75" s="324">
        <f t="shared" si="237"/>
        <v>191.48684210526315</v>
      </c>
      <c r="BL75" s="682">
        <f t="shared" si="238"/>
        <v>8.6196571804381641</v>
      </c>
      <c r="BM75" s="309">
        <f t="shared" si="239"/>
        <v>5.8170421316518013</v>
      </c>
      <c r="BN75" s="326">
        <f t="shared" si="240"/>
        <v>5.3039042089283841</v>
      </c>
      <c r="BO75" s="326">
        <f t="shared" si="241"/>
        <v>7.1861901030105795</v>
      </c>
      <c r="BP75" s="713">
        <f t="shared" si="242"/>
        <v>0.42293586896275315</v>
      </c>
      <c r="BQ75" s="313">
        <f t="shared" si="243"/>
        <v>-1.9348958528443223</v>
      </c>
      <c r="BR75" s="327">
        <f t="shared" si="244"/>
        <v>-2.1587823582357952</v>
      </c>
      <c r="BS75" s="1093">
        <f t="shared" si="245"/>
        <v>-0.11307996998212122</v>
      </c>
      <c r="BT75" s="749">
        <f t="shared" si="246"/>
        <v>-1.1828376197314574</v>
      </c>
      <c r="BU75" s="317">
        <f t="shared" si="247"/>
        <v>-14.385662942605558</v>
      </c>
      <c r="BV75" s="206">
        <f t="shared" si="248"/>
        <v>-4.2512843750081473</v>
      </c>
      <c r="BW75" s="874">
        <f>(((BS75+BC75)+AM75)+W75)</f>
        <v>-4.7802848678749559</v>
      </c>
      <c r="BX75" s="893">
        <f t="shared" si="249"/>
        <v>-5.5821225274879733</v>
      </c>
      <c r="BY75" s="509"/>
      <c r="BZ75" s="926">
        <f>RANK(CB75,CB$75:CB$89)</f>
        <v>13</v>
      </c>
      <c r="CA75" s="921" t="str">
        <f>C75</f>
        <v>Brandon Dubinsky</v>
      </c>
      <c r="CB75" s="127">
        <f t="shared" si="256"/>
        <v>-4.7802848678749559</v>
      </c>
      <c r="CC75" s="140">
        <v>1</v>
      </c>
      <c r="CD75" s="86" t="str">
        <f>VLOOKUP(CC75,BZ$75:CB$89,2,FALSE)</f>
        <v>Steven Stamkos</v>
      </c>
      <c r="CE75" s="98">
        <f>VLOOKUP(CD75,CA$75:CC$89,2,FALSE)</f>
        <v>16.598119732804932</v>
      </c>
      <c r="CF75" s="42"/>
      <c r="CG75" s="44" t="e">
        <f>RANK(CI75,CI$75:CI$184)</f>
        <v>#REF!</v>
      </c>
      <c r="CH75" s="62" t="e">
        <f>#REF!</f>
        <v>#REF!</v>
      </c>
      <c r="CI75" s="63" t="e">
        <f>#REF!</f>
        <v>#REF!</v>
      </c>
      <c r="CJ75" s="140">
        <v>1</v>
      </c>
      <c r="CK75" s="86" t="e">
        <f t="shared" ref="CK75:CL78" si="278">VLOOKUP(CJ75,CG$75:CI$184,2,FALSE)</f>
        <v>#N/A</v>
      </c>
      <c r="CL75" s="98" t="e">
        <f t="shared" si="278"/>
        <v>#N/A</v>
      </c>
      <c r="CM75" s="116"/>
      <c r="CN75" s="120">
        <f>RANK(CP75,CP$75:CP$89)</f>
        <v>13</v>
      </c>
      <c r="CO75" s="15" t="str">
        <f t="shared" si="258"/>
        <v>Brandon Dubinsky</v>
      </c>
      <c r="CP75" s="33">
        <f t="shared" si="253"/>
        <v>-5.5821225274879733</v>
      </c>
      <c r="CQ75" s="140">
        <v>1</v>
      </c>
      <c r="CR75" s="86" t="str">
        <f>VLOOKUP(CQ75,CN$75:CP$89,2,FALSE)</f>
        <v>Steven Stamkos</v>
      </c>
      <c r="CS75" s="98">
        <f>VLOOKUP(CR75,CO$75:CQ$89,2,FALSE)</f>
        <v>18.364950920197611</v>
      </c>
      <c r="CT75" s="13"/>
      <c r="CU75" s="14"/>
      <c r="CV75" s="14"/>
      <c r="CW75" s="14"/>
      <c r="CX75" s="14"/>
      <c r="CY75" s="14"/>
      <c r="CZ75" s="14"/>
      <c r="DA75" s="14"/>
      <c r="DB75" s="14"/>
      <c r="DC75" s="14"/>
      <c r="DD75" s="14"/>
      <c r="DE75" s="14"/>
    </row>
    <row r="76" spans="1:109" ht="16.5" customHeight="1" outlineLevel="1">
      <c r="A76" t="str">
        <f t="shared" si="255"/>
        <v>Brendan Gallagher</v>
      </c>
      <c r="B76" s="488" t="str">
        <f t="shared" si="273"/>
        <v>Gallagher</v>
      </c>
      <c r="C76" s="429" t="s">
        <v>193</v>
      </c>
      <c r="D76" s="419" t="s">
        <v>55</v>
      </c>
      <c r="E76" s="274" t="s">
        <v>55</v>
      </c>
      <c r="F76" s="224">
        <v>44</v>
      </c>
      <c r="G76" s="224">
        <f>VLOOKUP(A76,'Hard Stats 2013-2014'!$A$2:$L$691,4,0)</f>
        <v>81</v>
      </c>
      <c r="H76" s="155" t="s">
        <v>55</v>
      </c>
      <c r="I76" s="156" t="s">
        <v>55</v>
      </c>
      <c r="J76" s="231">
        <v>15</v>
      </c>
      <c r="K76" s="1058">
        <f>VLOOKUP(A76,'Hard Stats 2013-2014'!$A$2:$L$691,5,0)</f>
        <v>19</v>
      </c>
      <c r="L76" s="591" t="s">
        <v>55</v>
      </c>
      <c r="M76" s="592" t="s">
        <v>55</v>
      </c>
      <c r="N76" s="240">
        <f t="shared" si="276"/>
        <v>26.249999999999996</v>
      </c>
      <c r="O76" s="612">
        <f t="shared" si="277"/>
        <v>18.061728395061728</v>
      </c>
      <c r="P76" s="810" t="s">
        <v>55</v>
      </c>
      <c r="Q76" s="768" t="s">
        <v>55</v>
      </c>
      <c r="R76" s="249">
        <f>(N76/(N$146))*1000</f>
        <v>10.155327360788496</v>
      </c>
      <c r="S76" s="645">
        <f>(O76/(O$146))*1000</f>
        <v>6.377863905485432</v>
      </c>
      <c r="T76" s="817" t="s">
        <v>55</v>
      </c>
      <c r="U76" s="769" t="s">
        <v>55</v>
      </c>
      <c r="V76" s="256">
        <f>(R76-J$147)</f>
        <v>2.6926407936243164</v>
      </c>
      <c r="W76" s="1074">
        <f>(S76-K$147)</f>
        <v>-0.92140616750726867</v>
      </c>
      <c r="X76" s="663" t="s">
        <v>55</v>
      </c>
      <c r="Y76" s="156" t="s">
        <v>55</v>
      </c>
      <c r="Z76" s="231">
        <v>13</v>
      </c>
      <c r="AA76" s="1087">
        <f>VLOOKUP(A76,'Hard Stats 2013-2014'!$A$2:$L$691,6,0)</f>
        <v>22</v>
      </c>
      <c r="AB76" s="827" t="s">
        <v>55</v>
      </c>
      <c r="AC76" s="828" t="s">
        <v>55</v>
      </c>
      <c r="AD76" s="264">
        <f t="shared" si="212"/>
        <v>22.75</v>
      </c>
      <c r="AE76" s="698">
        <f t="shared" si="213"/>
        <v>20.913580246913579</v>
      </c>
      <c r="AF76" s="835" t="s">
        <v>55</v>
      </c>
      <c r="AG76" s="837" t="s">
        <v>55</v>
      </c>
      <c r="AH76" s="216">
        <f t="shared" si="216"/>
        <v>4.9256939500294532</v>
      </c>
      <c r="AI76" s="729">
        <f t="shared" si="217"/>
        <v>4.4692003354396324</v>
      </c>
      <c r="AJ76" s="843" t="s">
        <v>55</v>
      </c>
      <c r="AK76" s="845" t="s">
        <v>55</v>
      </c>
      <c r="AL76" s="210">
        <f t="shared" si="220"/>
        <v>-2.5369926171347261</v>
      </c>
      <c r="AM76" s="1096">
        <f t="shared" si="221"/>
        <v>-2.8300697375530683</v>
      </c>
      <c r="AN76" s="663" t="s">
        <v>55</v>
      </c>
      <c r="AO76" s="156" t="s">
        <v>55</v>
      </c>
      <c r="AP76" s="231">
        <v>4</v>
      </c>
      <c r="AQ76" s="1091">
        <f>VLOOKUP(A76,'Hard Stats 2013-2014'!$A$2:$L$691,8,0)</f>
        <v>9</v>
      </c>
      <c r="AR76" s="827" t="s">
        <v>55</v>
      </c>
      <c r="AS76" s="828" t="s">
        <v>55</v>
      </c>
      <c r="AT76" s="264">
        <f t="shared" si="224"/>
        <v>7</v>
      </c>
      <c r="AU76" s="264">
        <f t="shared" si="225"/>
        <v>8.5555555555555554</v>
      </c>
      <c r="AV76" s="851" t="s">
        <v>55</v>
      </c>
      <c r="AW76" s="837" t="s">
        <v>55</v>
      </c>
      <c r="AX76" s="216">
        <f t="shared" si="228"/>
        <v>2.9727898821179291</v>
      </c>
      <c r="AY76" s="216">
        <f t="shared" si="229"/>
        <v>3.50028807588575</v>
      </c>
      <c r="AZ76" s="843" t="s">
        <v>55</v>
      </c>
      <c r="BA76" s="845" t="s">
        <v>55</v>
      </c>
      <c r="BB76" s="210">
        <f t="shared" si="232"/>
        <v>-4.4898966850462507</v>
      </c>
      <c r="BC76" s="1096">
        <f t="shared" si="233"/>
        <v>-3.7989819971069507</v>
      </c>
      <c r="BD76" s="663" t="s">
        <v>55</v>
      </c>
      <c r="BE76" s="156" t="s">
        <v>55</v>
      </c>
      <c r="BF76" s="231">
        <v>117</v>
      </c>
      <c r="BG76" s="1087">
        <f>VLOOKUP(A76,'Hard Stats 2013-2014'!$A$2:$L$691,9,0)</f>
        <v>211</v>
      </c>
      <c r="BH76" s="827" t="s">
        <v>55</v>
      </c>
      <c r="BI76" s="828" t="s">
        <v>55</v>
      </c>
      <c r="BJ76" s="264">
        <f t="shared" si="236"/>
        <v>204.75</v>
      </c>
      <c r="BK76" s="264">
        <f t="shared" si="237"/>
        <v>200.58024691358025</v>
      </c>
      <c r="BL76" s="851" t="s">
        <v>55</v>
      </c>
      <c r="BM76" s="837" t="s">
        <v>55</v>
      </c>
      <c r="BN76" s="216">
        <f t="shared" si="240"/>
        <v>8.1800668094972764</v>
      </c>
      <c r="BO76" s="216">
        <f t="shared" si="241"/>
        <v>7.52745081271655</v>
      </c>
      <c r="BP76" s="843" t="s">
        <v>55</v>
      </c>
      <c r="BQ76" s="845" t="s">
        <v>55</v>
      </c>
      <c r="BR76" s="210">
        <f t="shared" si="244"/>
        <v>0.71738024233309705</v>
      </c>
      <c r="BS76" s="1096">
        <f t="shared" si="245"/>
        <v>0.22818073972384934</v>
      </c>
      <c r="BT76" s="861" t="s">
        <v>55</v>
      </c>
      <c r="BU76" s="860" t="s">
        <v>55</v>
      </c>
      <c r="BV76" s="202">
        <f t="shared" si="248"/>
        <v>-3.6168682662235634</v>
      </c>
      <c r="BW76" s="870">
        <f>(((BS76+BC76)+AM76)+W76)</f>
        <v>-7.3222771624434388</v>
      </c>
      <c r="BX76" s="1051">
        <f>((BW76*0.65)+(BV76*0.35))</f>
        <v>-6.0253840487664831</v>
      </c>
      <c r="BY76" s="509"/>
      <c r="BZ76" s="926">
        <f t="shared" ref="BZ76:BZ89" si="279">RANK(CB76,CB$75:CB$89)</f>
        <v>14</v>
      </c>
      <c r="CA76" s="132" t="str">
        <f t="shared" ref="CA76:CA97" si="280">C76</f>
        <v>Brendan Gallagher</v>
      </c>
      <c r="CB76" s="70">
        <f t="shared" si="256"/>
        <v>-7.3222771624434388</v>
      </c>
      <c r="CC76" s="141">
        <f>CC75+1</f>
        <v>2</v>
      </c>
      <c r="CD76" s="107" t="str">
        <f t="shared" ref="CD76:CD89" si="281">VLOOKUP(CC76,BZ$75:CB$89,2,FALSE)</f>
        <v>Joe Pavelski</v>
      </c>
      <c r="CE76" s="99">
        <f t="shared" ref="CE76:CE89" si="282">VLOOKUP(CD76,CA$75:CC$89,2,FALSE)</f>
        <v>11.861757622925658</v>
      </c>
      <c r="CF76" s="42"/>
      <c r="CG76" s="44" t="e">
        <f>RANK(CI76,CI$75:CI$184)</f>
        <v>#REF!</v>
      </c>
      <c r="CH76" s="27" t="e">
        <f>#REF!</f>
        <v>#REF!</v>
      </c>
      <c r="CI76" s="64" t="e">
        <f>#REF!</f>
        <v>#REF!</v>
      </c>
      <c r="CJ76" s="141">
        <f>CJ75+1</f>
        <v>2</v>
      </c>
      <c r="CK76" s="107" t="e">
        <f t="shared" si="278"/>
        <v>#N/A</v>
      </c>
      <c r="CL76" s="99" t="e">
        <f t="shared" si="278"/>
        <v>#N/A</v>
      </c>
      <c r="CM76" s="45"/>
      <c r="CN76" s="120">
        <f t="shared" ref="CN76:CN89" si="283">RANK(CP76,CP$75:CP$89)</f>
        <v>14</v>
      </c>
      <c r="CO76" s="32" t="str">
        <f t="shared" si="258"/>
        <v>Brendan Gallagher</v>
      </c>
      <c r="CP76" s="34">
        <f t="shared" si="253"/>
        <v>-6.0253840487664831</v>
      </c>
      <c r="CQ76" s="141">
        <f>CQ75+1</f>
        <v>2</v>
      </c>
      <c r="CR76" s="107" t="str">
        <f t="shared" ref="CR76:CS76" si="284">VLOOKUP(CQ76,CN$75:CP$89,2,FALSE)</f>
        <v>Zach Parise</v>
      </c>
      <c r="CS76" s="99">
        <f t="shared" si="284"/>
        <v>8.8659839969192085</v>
      </c>
      <c r="CT76" s="13"/>
      <c r="CU76" s="14"/>
      <c r="CV76" s="14"/>
      <c r="CW76" s="14"/>
      <c r="CX76" s="14"/>
      <c r="CY76" s="14"/>
      <c r="CZ76" s="14"/>
      <c r="DA76" s="14"/>
      <c r="DB76" s="14"/>
      <c r="DC76" s="14"/>
      <c r="DD76" s="14"/>
      <c r="DE76" s="14"/>
    </row>
    <row r="77" spans="1:109" ht="16.5" customHeight="1" outlineLevel="1">
      <c r="A77" t="str">
        <f t="shared" si="255"/>
        <v>Jussi Jokinen</v>
      </c>
      <c r="B77" s="392" t="str">
        <f t="shared" si="273"/>
        <v>Jokinen</v>
      </c>
      <c r="C77" s="434" t="s">
        <v>195</v>
      </c>
      <c r="D77" s="417">
        <v>70</v>
      </c>
      <c r="E77" s="154">
        <v>79</v>
      </c>
      <c r="F77" s="224">
        <v>43</v>
      </c>
      <c r="G77" s="224">
        <f>VLOOKUP(A77,'Hard Stats 2013-2014'!$A$2:$L$691,4,0)</f>
        <v>81</v>
      </c>
      <c r="H77" s="155">
        <v>19</v>
      </c>
      <c r="I77" s="156">
        <v>12</v>
      </c>
      <c r="J77" s="231">
        <v>13</v>
      </c>
      <c r="K77" s="1058">
        <f>VLOOKUP(A77,'Hard Stats 2013-2014'!$A$2:$L$691,5,0)</f>
        <v>21</v>
      </c>
      <c r="L77" s="497">
        <f t="shared" si="274"/>
        <v>20.9</v>
      </c>
      <c r="M77" s="158">
        <f t="shared" si="275"/>
        <v>11.69620253164557</v>
      </c>
      <c r="N77" s="240">
        <f t="shared" si="276"/>
        <v>23.279069767441857</v>
      </c>
      <c r="O77" s="612">
        <f t="shared" si="277"/>
        <v>19.962962962962962</v>
      </c>
      <c r="P77" s="599">
        <f>(L77/(L$146))*1000</f>
        <v>8.9392817359756211</v>
      </c>
      <c r="Q77" s="159">
        <f>(M77/(M$146))*1000</f>
        <v>4.6832008540892227</v>
      </c>
      <c r="R77" s="249">
        <f>(N77/(N$146))*1000</f>
        <v>9.0059647292573946</v>
      </c>
      <c r="S77" s="645">
        <f>(O77/(O$146))*1000</f>
        <v>7.049218000799689</v>
      </c>
      <c r="T77" s="632">
        <f>(P77-H$147)</f>
        <v>0.7425604245002102</v>
      </c>
      <c r="U77" s="20">
        <f>(Q77-I$147)</f>
        <v>-3.0687371304069009</v>
      </c>
      <c r="V77" s="256">
        <f>(R77-J$147)</f>
        <v>1.5432781620932152</v>
      </c>
      <c r="W77" s="1074">
        <f>(S77-K$147)</f>
        <v>-0.25005207219301173</v>
      </c>
      <c r="X77" s="663">
        <v>33</v>
      </c>
      <c r="Y77" s="156">
        <v>34</v>
      </c>
      <c r="Z77" s="231">
        <v>9</v>
      </c>
      <c r="AA77" s="1087">
        <f>VLOOKUP(A77,'Hard Stats 2013-2014'!$A$2:$L$691,6,0)</f>
        <v>36</v>
      </c>
      <c r="AB77" s="774">
        <f t="shared" si="210"/>
        <v>36.299999999999997</v>
      </c>
      <c r="AC77" s="160">
        <f t="shared" si="265"/>
        <v>33.139240506329116</v>
      </c>
      <c r="AD77" s="264">
        <f t="shared" si="212"/>
        <v>16.116279069767444</v>
      </c>
      <c r="AE77" s="698">
        <f t="shared" si="213"/>
        <v>34.222222222222221</v>
      </c>
      <c r="AF77" s="308">
        <f t="shared" si="214"/>
        <v>8.9300199690917026</v>
      </c>
      <c r="AG77" s="153">
        <f t="shared" si="215"/>
        <v>8.0151724377594711</v>
      </c>
      <c r="AH77" s="216">
        <f t="shared" si="216"/>
        <v>3.489400365316035</v>
      </c>
      <c r="AI77" s="729">
        <f t="shared" si="217"/>
        <v>7.3132369125375805</v>
      </c>
      <c r="AJ77" s="716">
        <f t="shared" si="218"/>
        <v>0.73329865761629165</v>
      </c>
      <c r="AK77" s="162">
        <f t="shared" si="219"/>
        <v>0.26323445326334749</v>
      </c>
      <c r="AL77" s="210">
        <f t="shared" si="220"/>
        <v>-3.9732862018481443</v>
      </c>
      <c r="AM77" s="1096">
        <f t="shared" si="221"/>
        <v>1.3966839544879761E-2</v>
      </c>
      <c r="AN77" s="663">
        <v>18</v>
      </c>
      <c r="AO77" s="156">
        <v>18</v>
      </c>
      <c r="AP77" s="231">
        <v>7</v>
      </c>
      <c r="AQ77" s="1091">
        <f>VLOOKUP(A77,'Hard Stats 2013-2014'!$A$2:$L$691,8,0)</f>
        <v>21</v>
      </c>
      <c r="AR77" s="774">
        <f t="shared" si="222"/>
        <v>19.799999999999997</v>
      </c>
      <c r="AS77" s="160">
        <f t="shared" si="223"/>
        <v>17.544303797468356</v>
      </c>
      <c r="AT77" s="264">
        <f t="shared" si="224"/>
        <v>12.534883720930234</v>
      </c>
      <c r="AU77" s="264">
        <f t="shared" si="225"/>
        <v>19.962962962962962</v>
      </c>
      <c r="AV77" s="685">
        <f t="shared" si="226"/>
        <v>9.610208542356883</v>
      </c>
      <c r="AW77" s="153">
        <f t="shared" si="227"/>
        <v>8.7395869395323125</v>
      </c>
      <c r="AX77" s="216">
        <f t="shared" si="228"/>
        <v>5.3233679284437336</v>
      </c>
      <c r="AY77" s="216">
        <f t="shared" si="229"/>
        <v>8.1673388437334165</v>
      </c>
      <c r="AZ77" s="716">
        <f t="shared" si="230"/>
        <v>1.4134872308814721</v>
      </c>
      <c r="BA77" s="162">
        <f t="shared" si="231"/>
        <v>0.98764895503618888</v>
      </c>
      <c r="BB77" s="210">
        <f t="shared" si="232"/>
        <v>-2.1393186387204457</v>
      </c>
      <c r="BC77" s="1096">
        <f t="shared" si="233"/>
        <v>0.86806877074071576</v>
      </c>
      <c r="BD77" s="663">
        <v>136</v>
      </c>
      <c r="BE77" s="156">
        <v>118</v>
      </c>
      <c r="BF77" s="231">
        <v>74</v>
      </c>
      <c r="BG77" s="1087">
        <f>VLOOKUP(A77,'Hard Stats 2013-2014'!$A$2:$L$691,9,0)</f>
        <v>172</v>
      </c>
      <c r="BH77" s="774">
        <f t="shared" si="234"/>
        <v>149.6</v>
      </c>
      <c r="BI77" s="160">
        <f t="shared" si="235"/>
        <v>115.01265822784809</v>
      </c>
      <c r="BJ77" s="264">
        <f t="shared" si="236"/>
        <v>132.51162790697674</v>
      </c>
      <c r="BK77" s="264">
        <f t="shared" si="237"/>
        <v>163.50617283950618</v>
      </c>
      <c r="BL77" s="685">
        <f t="shared" si="238"/>
        <v>6.3836669019482635</v>
      </c>
      <c r="BM77" s="153">
        <f t="shared" si="239"/>
        <v>4.7788105613190108</v>
      </c>
      <c r="BN77" s="216">
        <f t="shared" si="240"/>
        <v>5.2940364801675868</v>
      </c>
      <c r="BO77" s="216">
        <f t="shared" si="241"/>
        <v>6.1361210416457181</v>
      </c>
      <c r="BP77" s="716">
        <f t="shared" si="242"/>
        <v>-1.8130544095271475</v>
      </c>
      <c r="BQ77" s="162">
        <f t="shared" si="243"/>
        <v>-2.9731274231771128</v>
      </c>
      <c r="BR77" s="210">
        <f t="shared" si="244"/>
        <v>-2.1686500869965926</v>
      </c>
      <c r="BS77" s="1096">
        <f t="shared" si="245"/>
        <v>-1.1631490313469826</v>
      </c>
      <c r="BT77" s="752">
        <f t="shared" si="246"/>
        <v>1.0762919034708265</v>
      </c>
      <c r="BU77" s="163">
        <f t="shared" si="247"/>
        <v>-4.7909811452844773</v>
      </c>
      <c r="BV77" s="202">
        <f t="shared" si="248"/>
        <v>-6.7379767654719673</v>
      </c>
      <c r="BW77" s="870">
        <f>(((BS77+BC77)+AM77)+W77)</f>
        <v>-0.53116549325439877</v>
      </c>
      <c r="BX77" s="893">
        <f t="shared" si="249"/>
        <v>-2.8191904401226773</v>
      </c>
      <c r="BY77" s="509"/>
      <c r="BZ77" s="926">
        <f t="shared" si="279"/>
        <v>10</v>
      </c>
      <c r="CA77" s="132" t="str">
        <f t="shared" si="280"/>
        <v>Jussi Jokinen</v>
      </c>
      <c r="CB77" s="70">
        <f t="shared" si="256"/>
        <v>-0.53116549325439877</v>
      </c>
      <c r="CC77" s="141">
        <f>CC76+1</f>
        <v>3</v>
      </c>
      <c r="CD77" s="107" t="str">
        <f t="shared" si="281"/>
        <v>Corey Perry</v>
      </c>
      <c r="CE77" s="99">
        <f t="shared" si="282"/>
        <v>10.149316484814779</v>
      </c>
      <c r="CF77" s="42"/>
      <c r="CG77" s="44" t="e">
        <f>RANK(CI77,CI$75:CI$184)</f>
        <v>#REF!</v>
      </c>
      <c r="CH77" s="27" t="e">
        <f>#REF!</f>
        <v>#REF!</v>
      </c>
      <c r="CI77" s="64" t="e">
        <f>#REF!</f>
        <v>#REF!</v>
      </c>
      <c r="CJ77" s="141">
        <f>CJ76+1</f>
        <v>3</v>
      </c>
      <c r="CK77" s="107" t="e">
        <f t="shared" si="278"/>
        <v>#N/A</v>
      </c>
      <c r="CL77" s="99" t="e">
        <f t="shared" si="278"/>
        <v>#N/A</v>
      </c>
      <c r="CM77" s="45"/>
      <c r="CN77" s="120">
        <f t="shared" si="283"/>
        <v>11</v>
      </c>
      <c r="CO77" s="32" t="str">
        <f t="shared" si="258"/>
        <v>Jussi Jokinen</v>
      </c>
      <c r="CP77" s="34">
        <f t="shared" si="253"/>
        <v>-2.8191904401226773</v>
      </c>
      <c r="CQ77" s="141">
        <f>CQ76+1</f>
        <v>3</v>
      </c>
      <c r="CR77" s="107" t="str">
        <f t="shared" ref="CR77:CS77" si="285">VLOOKUP(CQ77,CN$75:CP$89,2,FALSE)</f>
        <v>Corey Perry</v>
      </c>
      <c r="CS77" s="99">
        <f t="shared" si="285"/>
        <v>8.5534996758961981</v>
      </c>
      <c r="CT77" s="13"/>
      <c r="CU77" s="14"/>
      <c r="CV77" s="14"/>
      <c r="CW77" s="14"/>
      <c r="CX77" s="14"/>
      <c r="CY77" s="14"/>
      <c r="CZ77" s="14"/>
      <c r="DA77" s="14"/>
      <c r="DB77" s="14"/>
      <c r="DC77" s="14"/>
      <c r="DD77" s="14"/>
      <c r="DE77" s="14"/>
    </row>
    <row r="78" spans="1:109" ht="16.5" customHeight="1" outlineLevel="1">
      <c r="A78" t="str">
        <f t="shared" si="255"/>
        <v>Clarke MacArthur</v>
      </c>
      <c r="B78" s="392" t="str">
        <f t="shared" si="273"/>
        <v>MacArthur</v>
      </c>
      <c r="C78" s="434" t="s">
        <v>196</v>
      </c>
      <c r="D78" s="417">
        <v>82</v>
      </c>
      <c r="E78" s="154">
        <v>73</v>
      </c>
      <c r="F78" s="224">
        <v>40</v>
      </c>
      <c r="G78" s="224">
        <f>VLOOKUP(A78,'Hard Stats 2013-2014'!$A$2:$L$691,4,0)</f>
        <v>79</v>
      </c>
      <c r="H78" s="155">
        <v>21</v>
      </c>
      <c r="I78" s="156">
        <v>20</v>
      </c>
      <c r="J78" s="231">
        <v>8</v>
      </c>
      <c r="K78" s="1058">
        <f>VLOOKUP(A78,'Hard Stats 2013-2014'!$A$2:$L$691,5,0)</f>
        <v>24</v>
      </c>
      <c r="L78" s="497">
        <f t="shared" si="274"/>
        <v>19.719512195121951</v>
      </c>
      <c r="M78" s="158">
        <f t="shared" si="275"/>
        <v>21.095890410958901</v>
      </c>
      <c r="N78" s="240">
        <f t="shared" si="276"/>
        <v>15.4</v>
      </c>
      <c r="O78" s="612">
        <f t="shared" si="277"/>
        <v>23.39240506329114</v>
      </c>
      <c r="P78" s="599">
        <f>(L78/(L$146))*1000</f>
        <v>8.4343672348422114</v>
      </c>
      <c r="Q78" s="159">
        <f>(M78/(M$146))*1000</f>
        <v>8.4468691203892341</v>
      </c>
      <c r="R78" s="249">
        <f>(N78/(N$146))*1000</f>
        <v>5.9577920516625849</v>
      </c>
      <c r="S78" s="645">
        <f>(O78/(O$146))*1000</f>
        <v>8.2602048182969234</v>
      </c>
      <c r="T78" s="632">
        <f>(P78-H$147)</f>
        <v>0.23764592336680046</v>
      </c>
      <c r="U78" s="20">
        <f>(Q78-I$147)</f>
        <v>0.69493113589311051</v>
      </c>
      <c r="V78" s="256">
        <f>(R78-J$147)</f>
        <v>-1.5048945155015945</v>
      </c>
      <c r="W78" s="1074">
        <f>(S78-K$147)</f>
        <v>0.96093474530422274</v>
      </c>
      <c r="X78" s="663">
        <v>41</v>
      </c>
      <c r="Y78" s="156">
        <v>23</v>
      </c>
      <c r="Z78" s="231">
        <v>12</v>
      </c>
      <c r="AA78" s="1087">
        <f>VLOOKUP(A78,'Hard Stats 2013-2014'!$A$2:$L$691,6,0)</f>
        <v>31</v>
      </c>
      <c r="AB78" s="774">
        <f t="shared" si="210"/>
        <v>38.5</v>
      </c>
      <c r="AC78" s="160">
        <f t="shared" si="265"/>
        <v>24.260273972602739</v>
      </c>
      <c r="AD78" s="264">
        <f t="shared" si="212"/>
        <v>23.099999999999998</v>
      </c>
      <c r="AE78" s="698">
        <f t="shared" si="213"/>
        <v>30.215189873417721</v>
      </c>
      <c r="AF78" s="308">
        <f t="shared" si="214"/>
        <v>9.4712333005518072</v>
      </c>
      <c r="AG78" s="153">
        <f t="shared" si="215"/>
        <v>5.8676745847739555</v>
      </c>
      <c r="AH78" s="216">
        <f t="shared" si="216"/>
        <v>5.0014738569529831</v>
      </c>
      <c r="AI78" s="729">
        <f t="shared" si="217"/>
        <v>6.456940185436661</v>
      </c>
      <c r="AJ78" s="716">
        <f t="shared" si="218"/>
        <v>1.2745119890763963</v>
      </c>
      <c r="AK78" s="162">
        <f t="shared" si="219"/>
        <v>-1.8842633997221681</v>
      </c>
      <c r="AL78" s="210">
        <f t="shared" si="220"/>
        <v>-2.4612127102111963</v>
      </c>
      <c r="AM78" s="1096">
        <f t="shared" si="221"/>
        <v>-0.84232988755603966</v>
      </c>
      <c r="AN78" s="663">
        <v>19</v>
      </c>
      <c r="AO78" s="156">
        <v>9</v>
      </c>
      <c r="AP78" s="231">
        <v>4</v>
      </c>
      <c r="AQ78" s="1091">
        <f>VLOOKUP(A78,'Hard Stats 2013-2014'!$A$2:$L$691,8,0)</f>
        <v>15</v>
      </c>
      <c r="AR78" s="774">
        <f t="shared" si="222"/>
        <v>17.841463414634148</v>
      </c>
      <c r="AS78" s="160">
        <f t="shared" si="223"/>
        <v>9.493150684931507</v>
      </c>
      <c r="AT78" s="264">
        <f t="shared" si="224"/>
        <v>7.7</v>
      </c>
      <c r="AU78" s="264">
        <f t="shared" si="225"/>
        <v>14.620253164556964</v>
      </c>
      <c r="AV78" s="685">
        <f t="shared" si="226"/>
        <v>8.6596052583568142</v>
      </c>
      <c r="AW78" s="153">
        <f t="shared" si="227"/>
        <v>4.7289545768702235</v>
      </c>
      <c r="AX78" s="216">
        <f t="shared" si="228"/>
        <v>3.2700688703297218</v>
      </c>
      <c r="AY78" s="216">
        <f t="shared" si="229"/>
        <v>5.9815049398047631</v>
      </c>
      <c r="AZ78" s="716">
        <f t="shared" si="230"/>
        <v>0.46288394688140322</v>
      </c>
      <c r="BA78" s="162">
        <f t="shared" si="231"/>
        <v>-3.0229834076259001</v>
      </c>
      <c r="BB78" s="210">
        <f t="shared" si="232"/>
        <v>-4.1926176968344571</v>
      </c>
      <c r="BC78" s="1096">
        <f t="shared" si="233"/>
        <v>-1.3177651331879376</v>
      </c>
      <c r="BD78" s="663">
        <v>154</v>
      </c>
      <c r="BE78" s="156">
        <v>148</v>
      </c>
      <c r="BF78" s="231">
        <v>62</v>
      </c>
      <c r="BG78" s="1087">
        <f>VLOOKUP(A78,'Hard Stats 2013-2014'!$A$2:$L$691,9,0)</f>
        <v>159</v>
      </c>
      <c r="BH78" s="774">
        <f t="shared" si="234"/>
        <v>144.60975609756096</v>
      </c>
      <c r="BI78" s="160">
        <f t="shared" si="235"/>
        <v>156.10958904109589</v>
      </c>
      <c r="BJ78" s="264">
        <f t="shared" si="236"/>
        <v>119.35000000000001</v>
      </c>
      <c r="BK78" s="264">
        <f t="shared" si="237"/>
        <v>154.97468354430382</v>
      </c>
      <c r="BL78" s="685">
        <f t="shared" si="238"/>
        <v>6.1707253589492712</v>
      </c>
      <c r="BM78" s="153">
        <f t="shared" si="239"/>
        <v>6.4864004043350221</v>
      </c>
      <c r="BN78" s="216">
        <f t="shared" si="240"/>
        <v>4.7682098838266178</v>
      </c>
      <c r="BO78" s="216">
        <f t="shared" si="241"/>
        <v>5.8159481082834281</v>
      </c>
      <c r="BP78" s="716">
        <f t="shared" si="242"/>
        <v>-2.0259959525261397</v>
      </c>
      <c r="BQ78" s="162">
        <f t="shared" si="243"/>
        <v>-1.2655375801611015</v>
      </c>
      <c r="BR78" s="210">
        <f t="shared" si="244"/>
        <v>-2.6944766833375615</v>
      </c>
      <c r="BS78" s="1096">
        <f t="shared" si="245"/>
        <v>-1.4833219647092726</v>
      </c>
      <c r="BT78" s="752">
        <f t="shared" si="246"/>
        <v>-5.0954093201539763E-2</v>
      </c>
      <c r="BU78" s="163">
        <f t="shared" si="247"/>
        <v>-5.4778532516160592</v>
      </c>
      <c r="BV78" s="202">
        <f t="shared" si="248"/>
        <v>-10.853201605884809</v>
      </c>
      <c r="BW78" s="870">
        <f>(((BS78+BC78)+AM78)+W78)</f>
        <v>-2.6824822401490271</v>
      </c>
      <c r="BX78" s="893">
        <f t="shared" si="249"/>
        <v>-5.4132351510164654</v>
      </c>
      <c r="BY78" s="509"/>
      <c r="BZ78" s="926">
        <f t="shared" si="279"/>
        <v>12</v>
      </c>
      <c r="CA78" s="132" t="str">
        <f t="shared" si="280"/>
        <v>Clarke MacArthur</v>
      </c>
      <c r="CB78" s="70">
        <f t="shared" si="256"/>
        <v>-2.6824822401490271</v>
      </c>
      <c r="CC78" s="141">
        <f>CC77+1</f>
        <v>4</v>
      </c>
      <c r="CD78" s="107" t="str">
        <f t="shared" si="281"/>
        <v>Zach Parise</v>
      </c>
      <c r="CE78" s="99">
        <f t="shared" si="282"/>
        <v>9.1732060331594774</v>
      </c>
      <c r="CF78" s="42"/>
      <c r="CG78" s="44" t="e">
        <f>RANK(CI78,CI$75:CI$184)</f>
        <v>#REF!</v>
      </c>
      <c r="CH78" s="27" t="e">
        <f>#REF!</f>
        <v>#REF!</v>
      </c>
      <c r="CI78" s="64" t="e">
        <f>#REF!</f>
        <v>#REF!</v>
      </c>
      <c r="CJ78" s="141">
        <f>CJ77+1</f>
        <v>4</v>
      </c>
      <c r="CK78" s="107" t="e">
        <f t="shared" si="278"/>
        <v>#N/A</v>
      </c>
      <c r="CL78" s="99" t="e">
        <f t="shared" si="278"/>
        <v>#N/A</v>
      </c>
      <c r="CM78" s="45"/>
      <c r="CN78" s="120">
        <f t="shared" si="283"/>
        <v>12</v>
      </c>
      <c r="CO78" s="32" t="str">
        <f t="shared" si="258"/>
        <v>Clarke MacArthur</v>
      </c>
      <c r="CP78" s="34">
        <f t="shared" si="253"/>
        <v>-5.4132351510164654</v>
      </c>
      <c r="CQ78" s="141">
        <f>CQ77+1</f>
        <v>4</v>
      </c>
      <c r="CR78" s="107" t="str">
        <f t="shared" ref="CR78:CS78" si="286">VLOOKUP(CQ78,CN$75:CP$89,2,FALSE)</f>
        <v>Joe Pavelski</v>
      </c>
      <c r="CS78" s="99">
        <f t="shared" si="286"/>
        <v>8.088996458100624</v>
      </c>
      <c r="CT78" s="13"/>
      <c r="CU78" s="14"/>
      <c r="CV78" s="14"/>
      <c r="CW78" s="14"/>
      <c r="CX78" s="14"/>
      <c r="CY78" s="14"/>
      <c r="CZ78" s="14"/>
      <c r="DA78" s="14"/>
      <c r="DB78" s="14"/>
      <c r="DC78" s="14"/>
      <c r="DD78" s="14"/>
      <c r="DE78" s="14"/>
    </row>
    <row r="79" spans="1:109" ht="16.5" customHeight="1" outlineLevel="1">
      <c r="A79" t="str">
        <f t="shared" si="255"/>
        <v>Matt Moulson</v>
      </c>
      <c r="B79" s="391" t="str">
        <f t="shared" si="273"/>
        <v>Moulson</v>
      </c>
      <c r="C79" s="438" t="s">
        <v>120</v>
      </c>
      <c r="D79" s="417">
        <v>82</v>
      </c>
      <c r="E79" s="154">
        <v>82</v>
      </c>
      <c r="F79" s="224">
        <v>47</v>
      </c>
      <c r="G79" s="224">
        <f>VLOOKUP(A79,'Hard Stats 2013-2014'!$A$2:$L$691,4,0)</f>
        <v>75</v>
      </c>
      <c r="H79" s="155">
        <v>31</v>
      </c>
      <c r="I79" s="156">
        <v>36</v>
      </c>
      <c r="J79" s="231">
        <v>15</v>
      </c>
      <c r="K79" s="1058">
        <f>VLOOKUP(A79,'Hard Stats 2013-2014'!$A$2:$L$691,5,0)</f>
        <v>23</v>
      </c>
      <c r="L79" s="497">
        <f t="shared" ref="L79:N85" si="287">(H79/D79)*77</f>
        <v>29.109756097560975</v>
      </c>
      <c r="M79" s="158">
        <f t="shared" si="275"/>
        <v>33.804878048780488</v>
      </c>
      <c r="N79" s="240">
        <f t="shared" si="276"/>
        <v>24.574468085106385</v>
      </c>
      <c r="O79" s="612">
        <f t="shared" si="277"/>
        <v>23.61333333333333</v>
      </c>
      <c r="P79" s="599">
        <f>(L79/(L$146))*1000</f>
        <v>12.450732584767074</v>
      </c>
      <c r="Q79" s="159">
        <f>(M79/(M$146))*1000</f>
        <v>13.535592712428604</v>
      </c>
      <c r="R79" s="249">
        <f>(N79/(N$146))*1000</f>
        <v>9.5071149760573164</v>
      </c>
      <c r="S79" s="645">
        <f>(O79/(O$146))*1000</f>
        <v>8.3382178638030595</v>
      </c>
      <c r="T79" s="632">
        <f>(P79-H$147)</f>
        <v>4.2540112732916633</v>
      </c>
      <c r="U79" s="20">
        <f>(Q79-I$147)</f>
        <v>5.7836547279324808</v>
      </c>
      <c r="V79" s="256">
        <f>(R79-J$147)</f>
        <v>2.044428408893137</v>
      </c>
      <c r="W79" s="1074">
        <f>(S79-K$147)</f>
        <v>1.0389477908103588</v>
      </c>
      <c r="X79" s="663">
        <v>22</v>
      </c>
      <c r="Y79" s="156">
        <v>33</v>
      </c>
      <c r="Z79" s="231">
        <v>29</v>
      </c>
      <c r="AA79" s="1087">
        <f>VLOOKUP(A79,'Hard Stats 2013-2014'!$A$2:$L$691,6,0)</f>
        <v>28</v>
      </c>
      <c r="AB79" s="774">
        <f t="shared" si="210"/>
        <v>20.658536585365855</v>
      </c>
      <c r="AC79" s="160">
        <f t="shared" si="265"/>
        <v>30.987804878048781</v>
      </c>
      <c r="AD79" s="264">
        <f t="shared" si="212"/>
        <v>47.51063829787234</v>
      </c>
      <c r="AE79" s="698">
        <f t="shared" si="213"/>
        <v>28.74666666666667</v>
      </c>
      <c r="AF79" s="308">
        <f t="shared" si="214"/>
        <v>5.0821251856619449</v>
      </c>
      <c r="AG79" s="153">
        <f t="shared" si="215"/>
        <v>7.4948187034572955</v>
      </c>
      <c r="AH79" s="216">
        <f t="shared" si="216"/>
        <v>10.286719280257909</v>
      </c>
      <c r="AI79" s="729">
        <f t="shared" si="217"/>
        <v>6.1431190065315686</v>
      </c>
      <c r="AJ79" s="716">
        <f t="shared" si="218"/>
        <v>-3.114596125813466</v>
      </c>
      <c r="AK79" s="162">
        <f t="shared" si="219"/>
        <v>-0.25711928103882808</v>
      </c>
      <c r="AL79" s="210">
        <f t="shared" si="220"/>
        <v>2.8240327130937297</v>
      </c>
      <c r="AM79" s="1096">
        <f t="shared" si="221"/>
        <v>-1.1561510664611321</v>
      </c>
      <c r="AN79" s="663">
        <v>15</v>
      </c>
      <c r="AO79" s="156">
        <v>24</v>
      </c>
      <c r="AP79" s="231">
        <v>15</v>
      </c>
      <c r="AQ79" s="1091">
        <f>VLOOKUP(A79,'Hard Stats 2013-2014'!$A$2:$L$691,8,0)</f>
        <v>19</v>
      </c>
      <c r="AR79" s="774">
        <f t="shared" si="222"/>
        <v>14.085365853658537</v>
      </c>
      <c r="AS79" s="160">
        <f t="shared" si="223"/>
        <v>22.536585365853657</v>
      </c>
      <c r="AT79" s="264">
        <f t="shared" si="224"/>
        <v>24.574468085106385</v>
      </c>
      <c r="AU79" s="264">
        <f t="shared" si="225"/>
        <v>19.506666666666668</v>
      </c>
      <c r="AV79" s="685">
        <f t="shared" si="226"/>
        <v>6.8365304671237999</v>
      </c>
      <c r="AW79" s="153">
        <f t="shared" si="227"/>
        <v>11.226461271919552</v>
      </c>
      <c r="AX79" s="216">
        <f t="shared" si="228"/>
        <v>10.436390011690603</v>
      </c>
      <c r="AY79" s="216">
        <f t="shared" si="229"/>
        <v>7.9806568130195101</v>
      </c>
      <c r="AZ79" s="716">
        <f t="shared" si="230"/>
        <v>-1.3601908443516111</v>
      </c>
      <c r="BA79" s="162">
        <f t="shared" si="231"/>
        <v>3.4745232874234286</v>
      </c>
      <c r="BB79" s="210">
        <f t="shared" si="232"/>
        <v>2.9737034445264241</v>
      </c>
      <c r="BC79" s="1096">
        <f t="shared" si="233"/>
        <v>0.68138674002680943</v>
      </c>
      <c r="BD79" s="663">
        <v>237</v>
      </c>
      <c r="BE79" s="156">
        <v>219</v>
      </c>
      <c r="BF79" s="231">
        <v>154</v>
      </c>
      <c r="BG79" s="1087">
        <f>VLOOKUP(A79,'Hard Stats 2013-2014'!$A$2:$L$691,9,0)</f>
        <v>176</v>
      </c>
      <c r="BH79" s="774">
        <f t="shared" si="234"/>
        <v>222.54878048780486</v>
      </c>
      <c r="BI79" s="160">
        <f t="shared" si="235"/>
        <v>205.64634146341464</v>
      </c>
      <c r="BJ79" s="264">
        <f t="shared" si="236"/>
        <v>252.29787234042553</v>
      </c>
      <c r="BK79" s="264">
        <f t="shared" si="237"/>
        <v>180.69333333333333</v>
      </c>
      <c r="BL79" s="685">
        <f t="shared" si="238"/>
        <v>9.4965059095518001</v>
      </c>
      <c r="BM79" s="153">
        <f t="shared" si="239"/>
        <v>8.5446673750909685</v>
      </c>
      <c r="BN79" s="216">
        <f t="shared" si="240"/>
        <v>10.079674977478366</v>
      </c>
      <c r="BO79" s="216">
        <f t="shared" si="241"/>
        <v>6.7811272534652218</v>
      </c>
      <c r="BP79" s="716">
        <f t="shared" si="242"/>
        <v>1.2997845980763891</v>
      </c>
      <c r="BQ79" s="162">
        <f t="shared" si="243"/>
        <v>0.79272939059484493</v>
      </c>
      <c r="BR79" s="210">
        <f t="shared" si="244"/>
        <v>2.6169884103141863</v>
      </c>
      <c r="BS79" s="1096">
        <f t="shared" si="245"/>
        <v>-0.51814281952747887</v>
      </c>
      <c r="BT79" s="752">
        <f t="shared" si="246"/>
        <v>1.0790089012029753</v>
      </c>
      <c r="BU79" s="163">
        <f t="shared" si="247"/>
        <v>9.7937881249119272</v>
      </c>
      <c r="BV79" s="202">
        <f t="shared" si="248"/>
        <v>10.459152976827475</v>
      </c>
      <c r="BW79" s="870">
        <f>(((BS79+BC79)+AM79)+W79)</f>
        <v>4.6040644848557299E-2</v>
      </c>
      <c r="BX79" s="893">
        <f t="shared" si="249"/>
        <v>4.1447490924485697</v>
      </c>
      <c r="BY79" s="509"/>
      <c r="BZ79" s="926">
        <f t="shared" si="279"/>
        <v>8</v>
      </c>
      <c r="CA79" s="132" t="str">
        <f t="shared" si="280"/>
        <v>Matt Moulson</v>
      </c>
      <c r="CB79" s="70">
        <f t="shared" si="256"/>
        <v>4.6040644848557299E-2</v>
      </c>
      <c r="CC79" s="141">
        <f t="shared" ref="CC79:CC89" si="288">CC78+1</f>
        <v>5</v>
      </c>
      <c r="CD79" s="107" t="str">
        <f t="shared" si="281"/>
        <v>James van Riemsdyk</v>
      </c>
      <c r="CE79" s="99">
        <f t="shared" si="282"/>
        <v>3.3598507124409185</v>
      </c>
      <c r="CF79" s="42"/>
      <c r="CG79" s="44"/>
      <c r="CH79" s="27"/>
      <c r="CI79" s="61"/>
      <c r="CJ79" s="141"/>
      <c r="CK79" s="135"/>
      <c r="CL79" s="101"/>
      <c r="CM79" s="45"/>
      <c r="CN79" s="120">
        <f t="shared" si="283"/>
        <v>5</v>
      </c>
      <c r="CO79" s="32" t="str">
        <f t="shared" si="258"/>
        <v>Matt Moulson</v>
      </c>
      <c r="CP79" s="34">
        <f t="shared" si="253"/>
        <v>4.1447490924485697</v>
      </c>
      <c r="CQ79" s="141">
        <f t="shared" ref="CQ79:CQ89" si="289">CQ78+1</f>
        <v>5</v>
      </c>
      <c r="CR79" s="110" t="str">
        <f t="shared" ref="CR79:CS79" si="290">VLOOKUP(CQ79,CN$75:CP$89,2,FALSE)</f>
        <v>Matt Moulson</v>
      </c>
      <c r="CS79" s="101">
        <f t="shared" si="290"/>
        <v>4.1447490924485697</v>
      </c>
      <c r="CT79" s="13"/>
      <c r="DE79" s="12"/>
    </row>
    <row r="80" spans="1:109" ht="16.5" customHeight="1" outlineLevel="1">
      <c r="A80" t="str">
        <f t="shared" si="255"/>
        <v>Rick Nash</v>
      </c>
      <c r="B80" s="391" t="str">
        <f t="shared" si="273"/>
        <v>Nash</v>
      </c>
      <c r="C80" s="438" t="s">
        <v>96</v>
      </c>
      <c r="D80" s="417">
        <v>75</v>
      </c>
      <c r="E80" s="154">
        <v>82</v>
      </c>
      <c r="F80" s="224">
        <v>44</v>
      </c>
      <c r="G80" s="224">
        <f>VLOOKUP(A80,'Hard Stats 2013-2014'!$A$2:$L$691,4,0)</f>
        <v>65</v>
      </c>
      <c r="H80" s="155">
        <v>32</v>
      </c>
      <c r="I80" s="156">
        <v>30</v>
      </c>
      <c r="J80" s="231">
        <v>21</v>
      </c>
      <c r="K80" s="1058">
        <f>VLOOKUP(A80,'Hard Stats 2013-2014'!$A$2:$L$691,5,0)</f>
        <v>26</v>
      </c>
      <c r="L80" s="497">
        <f t="shared" si="287"/>
        <v>32.853333333333339</v>
      </c>
      <c r="M80" s="158">
        <f t="shared" si="287"/>
        <v>28.170731707317074</v>
      </c>
      <c r="N80" s="240">
        <f t="shared" si="287"/>
        <v>36.75</v>
      </c>
      <c r="O80" s="612">
        <f t="shared" si="277"/>
        <v>30.8</v>
      </c>
      <c r="P80" s="599">
        <f>(L80/(L$146))*1000</f>
        <v>14.051923570937122</v>
      </c>
      <c r="Q80" s="159">
        <f>(M80/(M$146))*1000</f>
        <v>11.279660593690505</v>
      </c>
      <c r="R80" s="249">
        <f>(N80/(N$146))*1000</f>
        <v>14.217458305103897</v>
      </c>
      <c r="S80" s="645">
        <f>(O80/(O$146))*1000</f>
        <v>10.875936344090949</v>
      </c>
      <c r="T80" s="632">
        <f>(P80-H$147)</f>
        <v>5.855202259461711</v>
      </c>
      <c r="U80" s="20">
        <f>(Q80-I$147)</f>
        <v>3.527722609194381</v>
      </c>
      <c r="V80" s="256">
        <f>(R80-J$147)</f>
        <v>6.7547717379397172</v>
      </c>
      <c r="W80" s="1074">
        <f>(S80-K$147)</f>
        <v>3.5766662710982482</v>
      </c>
      <c r="X80" s="663">
        <v>34</v>
      </c>
      <c r="Y80" s="156">
        <v>29</v>
      </c>
      <c r="Z80" s="231">
        <v>21</v>
      </c>
      <c r="AA80" s="1087">
        <f>VLOOKUP(A80,'Hard Stats 2013-2014'!$A$2:$L$691,6,0)</f>
        <v>13</v>
      </c>
      <c r="AB80" s="774">
        <f t="shared" si="210"/>
        <v>34.906666666666666</v>
      </c>
      <c r="AC80" s="160">
        <f t="shared" si="265"/>
        <v>27.23170731707317</v>
      </c>
      <c r="AD80" s="264">
        <f t="shared" si="212"/>
        <v>36.75</v>
      </c>
      <c r="AE80" s="698">
        <f t="shared" si="213"/>
        <v>15.4</v>
      </c>
      <c r="AF80" s="308">
        <f t="shared" si="214"/>
        <v>8.5872515258336382</v>
      </c>
      <c r="AG80" s="153">
        <f t="shared" si="215"/>
        <v>6.5863558303109562</v>
      </c>
      <c r="AH80" s="216">
        <f t="shared" si="216"/>
        <v>7.9568902269706552</v>
      </c>
      <c r="AI80" s="729">
        <f t="shared" si="217"/>
        <v>3.2909566106419113</v>
      </c>
      <c r="AJ80" s="716">
        <f t="shared" si="218"/>
        <v>0.39053021435822721</v>
      </c>
      <c r="AK80" s="162">
        <f t="shared" si="219"/>
        <v>-1.1655821541851674</v>
      </c>
      <c r="AL80" s="210">
        <f t="shared" si="220"/>
        <v>0.49420365980647585</v>
      </c>
      <c r="AM80" s="1096">
        <f t="shared" si="221"/>
        <v>-4.0083134623507899</v>
      </c>
      <c r="AN80" s="663">
        <v>14</v>
      </c>
      <c r="AO80" s="156">
        <v>19</v>
      </c>
      <c r="AP80" s="231">
        <v>9</v>
      </c>
      <c r="AQ80" s="1091">
        <f>VLOOKUP(A80,'Hard Stats 2013-2014'!$A$2:$L$691,8,0)</f>
        <v>7</v>
      </c>
      <c r="AR80" s="774">
        <f t="shared" si="222"/>
        <v>14.373333333333335</v>
      </c>
      <c r="AS80" s="160">
        <f t="shared" si="223"/>
        <v>17.841463414634148</v>
      </c>
      <c r="AT80" s="264">
        <f t="shared" si="224"/>
        <v>15.750000000000002</v>
      </c>
      <c r="AU80" s="264">
        <f t="shared" si="225"/>
        <v>8.292307692307693</v>
      </c>
      <c r="AV80" s="685">
        <f t="shared" si="226"/>
        <v>6.9762995344516652</v>
      </c>
      <c r="AW80" s="153">
        <f t="shared" si="227"/>
        <v>8.8876151736029811</v>
      </c>
      <c r="AX80" s="216">
        <f t="shared" si="228"/>
        <v>6.6887772347653405</v>
      </c>
      <c r="AY80" s="216">
        <f t="shared" si="229"/>
        <v>3.3925869043200345</v>
      </c>
      <c r="AZ80" s="716">
        <f t="shared" si="230"/>
        <v>-1.2204217770237458</v>
      </c>
      <c r="BA80" s="162">
        <f t="shared" si="231"/>
        <v>1.1356771891068576</v>
      </c>
      <c r="BB80" s="210">
        <f t="shared" si="232"/>
        <v>-0.77390933239883886</v>
      </c>
      <c r="BC80" s="1096">
        <f t="shared" si="233"/>
        <v>-3.9066831686726662</v>
      </c>
      <c r="BD80" s="663">
        <v>305</v>
      </c>
      <c r="BE80" s="156">
        <v>306</v>
      </c>
      <c r="BF80" s="231">
        <v>176</v>
      </c>
      <c r="BG80" s="1087">
        <f>VLOOKUP(A80,'Hard Stats 2013-2014'!$A$2:$L$691,9,0)</f>
        <v>258</v>
      </c>
      <c r="BH80" s="774">
        <f t="shared" si="234"/>
        <v>313.13333333333333</v>
      </c>
      <c r="BI80" s="160">
        <f t="shared" si="235"/>
        <v>287.34146341463418</v>
      </c>
      <c r="BJ80" s="264">
        <f t="shared" si="236"/>
        <v>308</v>
      </c>
      <c r="BK80" s="264">
        <f t="shared" si="237"/>
        <v>305.63076923076926</v>
      </c>
      <c r="BL80" s="685">
        <f t="shared" si="238"/>
        <v>13.361891015352493</v>
      </c>
      <c r="BM80" s="153">
        <f t="shared" si="239"/>
        <v>11.939124277524369</v>
      </c>
      <c r="BN80" s="216">
        <f t="shared" si="240"/>
        <v>12.305057764713851</v>
      </c>
      <c r="BO80" s="216">
        <f t="shared" si="241"/>
        <v>11.469826254768536</v>
      </c>
      <c r="BP80" s="716">
        <f t="shared" si="242"/>
        <v>5.1651697038770816</v>
      </c>
      <c r="BQ80" s="162">
        <f t="shared" si="243"/>
        <v>4.1871862930282457</v>
      </c>
      <c r="BR80" s="210">
        <f t="shared" si="244"/>
        <v>4.8423711975496717</v>
      </c>
      <c r="BS80" s="1096">
        <f t="shared" si="245"/>
        <v>4.1705561817758356</v>
      </c>
      <c r="BT80" s="752">
        <f t="shared" si="246"/>
        <v>10.190480400673273</v>
      </c>
      <c r="BU80" s="163">
        <f t="shared" si="247"/>
        <v>7.6850039371443168</v>
      </c>
      <c r="BV80" s="202">
        <f t="shared" si="248"/>
        <v>11.317437262897027</v>
      </c>
      <c r="BW80" s="870">
        <f>(((BS80+BC80)+AM80)+W80)</f>
        <v>-0.16777417814937223</v>
      </c>
      <c r="BX80" s="893">
        <f t="shared" si="249"/>
        <v>4.0630670656939163</v>
      </c>
      <c r="BY80" s="455"/>
      <c r="BZ80" s="926">
        <f t="shared" si="279"/>
        <v>9</v>
      </c>
      <c r="CA80" s="132" t="str">
        <f t="shared" si="280"/>
        <v>Rick Nash</v>
      </c>
      <c r="CB80" s="70">
        <f t="shared" si="256"/>
        <v>-0.16777417814937223</v>
      </c>
      <c r="CC80" s="141">
        <f t="shared" si="288"/>
        <v>6</v>
      </c>
      <c r="CD80" s="929" t="str">
        <f t="shared" si="281"/>
        <v>Wayne Simmonds</v>
      </c>
      <c r="CE80" s="105">
        <f t="shared" si="282"/>
        <v>3.2249932446042973</v>
      </c>
      <c r="CF80" s="42"/>
      <c r="CG80" s="44" t="e">
        <f>RANK(CI80,CI$6:CI$178)</f>
        <v>#REF!</v>
      </c>
      <c r="CH80" s="27" t="e">
        <f>#REF!</f>
        <v>#REF!</v>
      </c>
      <c r="CI80" s="64" t="e">
        <f>#REF!</f>
        <v>#REF!</v>
      </c>
      <c r="CJ80" s="141">
        <f>CJ155+1</f>
        <v>3</v>
      </c>
      <c r="CK80" s="32" t="e">
        <f>VLOOKUP(CJ80,CG$6:CI$178,2,FALSE)</f>
        <v>#N/A</v>
      </c>
      <c r="CL80" s="34" t="e">
        <f>VLOOKUP(CK80,CH$6:CJ$178,2,FALSE)</f>
        <v>#N/A</v>
      </c>
      <c r="CM80" s="45"/>
      <c r="CN80" s="120">
        <f t="shared" si="283"/>
        <v>6</v>
      </c>
      <c r="CO80" s="32" t="str">
        <f t="shared" si="258"/>
        <v>Rick Nash</v>
      </c>
      <c r="CP80" s="34">
        <f t="shared" si="253"/>
        <v>4.0630670656939163</v>
      </c>
      <c r="CQ80" s="141">
        <f t="shared" si="289"/>
        <v>6</v>
      </c>
      <c r="CR80" s="32" t="str">
        <f t="shared" ref="CR80:CS80" si="291">VLOOKUP(CQ80,CN$75:CP$89,2,FALSE)</f>
        <v>Rick Nash</v>
      </c>
      <c r="CS80" s="34">
        <f t="shared" si="291"/>
        <v>4.0630670656939163</v>
      </c>
      <c r="CT80" s="13"/>
      <c r="CU80" s="14"/>
      <c r="CV80" s="14"/>
      <c r="CW80" s="14"/>
      <c r="CX80" s="14"/>
      <c r="CY80" s="14"/>
      <c r="CZ80" s="14"/>
      <c r="DA80" s="14"/>
      <c r="DB80" s="14"/>
      <c r="DC80" s="14"/>
      <c r="DD80" s="14"/>
      <c r="DE80" s="14"/>
    </row>
    <row r="81" spans="1:109" ht="16.5" customHeight="1" outlineLevel="1">
      <c r="A81" t="str">
        <f t="shared" si="255"/>
        <v>Zach Parise</v>
      </c>
      <c r="B81" s="391" t="str">
        <f t="shared" si="273"/>
        <v>Parise</v>
      </c>
      <c r="C81" s="438" t="s">
        <v>94</v>
      </c>
      <c r="D81" s="417">
        <v>13</v>
      </c>
      <c r="E81" s="154">
        <v>82</v>
      </c>
      <c r="F81" s="224">
        <v>48</v>
      </c>
      <c r="G81" s="224">
        <f>VLOOKUP(A81,'Hard Stats 2013-2014'!$A$2:$L$691,4,0)</f>
        <v>67</v>
      </c>
      <c r="H81" s="155">
        <v>3</v>
      </c>
      <c r="I81" s="156">
        <v>31</v>
      </c>
      <c r="J81" s="231">
        <v>18</v>
      </c>
      <c r="K81" s="1058">
        <f>VLOOKUP(A81,'Hard Stats 2013-2014'!$A$2:$L$691,5,0)</f>
        <v>29</v>
      </c>
      <c r="L81" s="497">
        <f t="shared" si="287"/>
        <v>17.76923076923077</v>
      </c>
      <c r="M81" s="158">
        <f t="shared" si="287"/>
        <v>29.109756097560975</v>
      </c>
      <c r="N81" s="240">
        <f t="shared" si="287"/>
        <v>28.875</v>
      </c>
      <c r="O81" s="612">
        <f t="shared" si="277"/>
        <v>33.328358208955223</v>
      </c>
      <c r="P81" s="599">
        <f>(L81/(L$146))*1000</f>
        <v>7.6001990467808938</v>
      </c>
      <c r="Q81" s="159">
        <f>(M81/(M$146))*1000</f>
        <v>11.655649280146854</v>
      </c>
      <c r="R81" s="249">
        <f>(N81/(N$146))*1000</f>
        <v>11.170860096867347</v>
      </c>
      <c r="S81" s="645">
        <f>(O81/(O$146))*1000</f>
        <v>11.768737088755129</v>
      </c>
      <c r="T81" s="632">
        <f>(P81-H$147)</f>
        <v>-0.59652226469451719</v>
      </c>
      <c r="U81" s="20">
        <f>(Q81-I$147)</f>
        <v>3.9037112956507301</v>
      </c>
      <c r="V81" s="256">
        <f>(R81-J$147)</f>
        <v>3.7081735297031679</v>
      </c>
      <c r="W81" s="1074">
        <f>(S81-K$147)</f>
        <v>4.4694670157624286</v>
      </c>
      <c r="X81" s="663">
        <v>3</v>
      </c>
      <c r="Y81" s="156">
        <v>38</v>
      </c>
      <c r="Z81" s="231">
        <v>20</v>
      </c>
      <c r="AA81" s="1087">
        <f>VLOOKUP(A81,'Hard Stats 2013-2014'!$A$2:$L$691,6,0)</f>
        <v>27</v>
      </c>
      <c r="AB81" s="774">
        <f t="shared" si="210"/>
        <v>17.76923076923077</v>
      </c>
      <c r="AC81" s="160">
        <f t="shared" si="265"/>
        <v>35.682926829268297</v>
      </c>
      <c r="AD81" s="264">
        <f t="shared" si="212"/>
        <v>32.083333333333336</v>
      </c>
      <c r="AE81" s="698">
        <f t="shared" si="213"/>
        <v>31.029850746268657</v>
      </c>
      <c r="AF81" s="308">
        <f t="shared" si="214"/>
        <v>4.3713384464085259</v>
      </c>
      <c r="AG81" s="153">
        <f t="shared" si="215"/>
        <v>8.6303972948902192</v>
      </c>
      <c r="AH81" s="216">
        <f t="shared" si="216"/>
        <v>6.9464914679902545</v>
      </c>
      <c r="AI81" s="729">
        <f t="shared" si="217"/>
        <v>6.6310319766665371</v>
      </c>
      <c r="AJ81" s="716">
        <f t="shared" si="218"/>
        <v>-3.8253828650668851</v>
      </c>
      <c r="AK81" s="162">
        <f t="shared" si="219"/>
        <v>0.87845931039409564</v>
      </c>
      <c r="AL81" s="210">
        <f t="shared" si="220"/>
        <v>-0.51619509917392481</v>
      </c>
      <c r="AM81" s="1096">
        <f t="shared" si="221"/>
        <v>-0.6682380963261636</v>
      </c>
      <c r="AN81" s="663">
        <v>1</v>
      </c>
      <c r="AO81" s="156">
        <v>14</v>
      </c>
      <c r="AP81" s="231">
        <v>13</v>
      </c>
      <c r="AQ81" s="1091">
        <f>VLOOKUP(A81,'Hard Stats 2013-2014'!$A$2:$L$691,8,0)</f>
        <v>20</v>
      </c>
      <c r="AR81" s="774">
        <f t="shared" si="222"/>
        <v>5.9230769230769234</v>
      </c>
      <c r="AS81" s="160">
        <f t="shared" si="223"/>
        <v>13.146341463414634</v>
      </c>
      <c r="AT81" s="264">
        <f t="shared" si="224"/>
        <v>20.854166666666664</v>
      </c>
      <c r="AU81" s="264">
        <f t="shared" si="225"/>
        <v>22.985074626865668</v>
      </c>
      <c r="AV81" s="685">
        <f t="shared" si="226"/>
        <v>2.8748487092520594</v>
      </c>
      <c r="AW81" s="153">
        <f t="shared" si="227"/>
        <v>6.5487690752864065</v>
      </c>
      <c r="AX81" s="216">
        <f t="shared" si="228"/>
        <v>8.8564365238096627</v>
      </c>
      <c r="AY81" s="216">
        <f t="shared" si="229"/>
        <v>9.4037590098423109</v>
      </c>
      <c r="AZ81" s="716">
        <f t="shared" si="230"/>
        <v>-5.3218726022233511</v>
      </c>
      <c r="BA81" s="162">
        <f t="shared" si="231"/>
        <v>-1.2031689092097171</v>
      </c>
      <c r="BB81" s="210">
        <f t="shared" si="232"/>
        <v>1.3937499566454834</v>
      </c>
      <c r="BC81" s="1096">
        <f t="shared" si="233"/>
        <v>2.1044889368496102</v>
      </c>
      <c r="BD81" s="663">
        <v>49</v>
      </c>
      <c r="BE81" s="156">
        <v>293</v>
      </c>
      <c r="BF81" s="231">
        <v>182</v>
      </c>
      <c r="BG81" s="1087">
        <f>VLOOKUP(A81,'Hard Stats 2013-2014'!$A$2:$L$691,9,0)</f>
        <v>245</v>
      </c>
      <c r="BH81" s="774">
        <f t="shared" si="234"/>
        <v>290.23076923076923</v>
      </c>
      <c r="BI81" s="160">
        <f t="shared" si="235"/>
        <v>275.13414634146341</v>
      </c>
      <c r="BJ81" s="264">
        <f t="shared" si="236"/>
        <v>291.95833333333331</v>
      </c>
      <c r="BK81" s="264">
        <f t="shared" si="237"/>
        <v>281.56716417910451</v>
      </c>
      <c r="BL81" s="685">
        <f t="shared" si="238"/>
        <v>12.384602643485602</v>
      </c>
      <c r="BM81" s="153">
        <f t="shared" si="239"/>
        <v>11.431906579459607</v>
      </c>
      <c r="BN81" s="216">
        <f t="shared" si="240"/>
        <v>11.664169339468335</v>
      </c>
      <c r="BO81" s="216">
        <f t="shared" si="241"/>
        <v>10.566758249866304</v>
      </c>
      <c r="BP81" s="716">
        <f t="shared" si="242"/>
        <v>4.1878813320101909</v>
      </c>
      <c r="BQ81" s="162">
        <f t="shared" si="243"/>
        <v>3.6799685949634835</v>
      </c>
      <c r="BR81" s="210">
        <f t="shared" si="244"/>
        <v>4.2014827723041561</v>
      </c>
      <c r="BS81" s="1096">
        <f t="shared" si="245"/>
        <v>3.267488176873603</v>
      </c>
      <c r="BT81" s="752">
        <f t="shared" si="246"/>
        <v>-5.5558963999745625</v>
      </c>
      <c r="BU81" s="163">
        <f t="shared" si="247"/>
        <v>7.2589702917985921</v>
      </c>
      <c r="BV81" s="202">
        <f t="shared" si="248"/>
        <v>8.7872111594788826</v>
      </c>
      <c r="BW81" s="870">
        <f>(((BS81+BC81)+AM81)+W81)</f>
        <v>9.1732060331594774</v>
      </c>
      <c r="BX81" s="893">
        <f t="shared" si="249"/>
        <v>8.8659839969192085</v>
      </c>
      <c r="BY81" s="509"/>
      <c r="BZ81" s="926">
        <f t="shared" si="279"/>
        <v>4</v>
      </c>
      <c r="CA81" s="132" t="str">
        <f t="shared" si="280"/>
        <v>Zach Parise</v>
      </c>
      <c r="CB81" s="70">
        <f t="shared" si="256"/>
        <v>9.1732060331594774</v>
      </c>
      <c r="CC81" s="141">
        <f t="shared" si="288"/>
        <v>7</v>
      </c>
      <c r="CD81" s="107" t="str">
        <f t="shared" si="281"/>
        <v>Jason Pominville</v>
      </c>
      <c r="CE81" s="99">
        <f t="shared" si="282"/>
        <v>1.2657438846252287</v>
      </c>
      <c r="CF81" s="42"/>
      <c r="CG81" s="44" t="e">
        <f>RANK(CI81,CI$75:CI$184)</f>
        <v>#REF!</v>
      </c>
      <c r="CH81" s="27" t="e">
        <f>#REF!</f>
        <v>#REF!</v>
      </c>
      <c r="CI81" s="64" t="e">
        <f>#REF!</f>
        <v>#REF!</v>
      </c>
      <c r="CJ81" s="141">
        <f>CJ128+1</f>
        <v>7</v>
      </c>
      <c r="CK81" s="107" t="e">
        <f>VLOOKUP(CJ81,CG$75:CI$184,2,FALSE)</f>
        <v>#N/A</v>
      </c>
      <c r="CL81" s="99" t="e">
        <f>VLOOKUP(CK81,CH$75:CJ$184,2,FALSE)</f>
        <v>#N/A</v>
      </c>
      <c r="CM81" s="45"/>
      <c r="CN81" s="120">
        <f t="shared" si="283"/>
        <v>2</v>
      </c>
      <c r="CO81" s="32" t="str">
        <f t="shared" si="258"/>
        <v>Zach Parise</v>
      </c>
      <c r="CP81" s="34">
        <f t="shared" si="253"/>
        <v>8.8659839969192085</v>
      </c>
      <c r="CQ81" s="141">
        <f t="shared" si="289"/>
        <v>7</v>
      </c>
      <c r="CR81" s="107" t="str">
        <f t="shared" ref="CR81:CS81" si="292">VLOOKUP(CQ81,CN$75:CP$89,2,FALSE)</f>
        <v>Wayne Simmonds</v>
      </c>
      <c r="CS81" s="99">
        <f t="shared" si="292"/>
        <v>3.5381112742800473</v>
      </c>
      <c r="CT81" s="13"/>
      <c r="CU81" s="14"/>
      <c r="CV81" s="14"/>
      <c r="CW81" s="14"/>
      <c r="CX81" s="14"/>
      <c r="CY81" s="14"/>
      <c r="CZ81" s="14"/>
      <c r="DA81" s="14"/>
      <c r="DB81" s="14"/>
      <c r="DC81" s="14"/>
      <c r="DD81" s="14"/>
      <c r="DE81" s="14"/>
    </row>
    <row r="82" spans="1:109" ht="16.5" customHeight="1" outlineLevel="1">
      <c r="A82" t="str">
        <f t="shared" si="255"/>
        <v>Joe Pavelski</v>
      </c>
      <c r="B82" s="391" t="str">
        <f t="shared" si="273"/>
        <v>Pavelski</v>
      </c>
      <c r="C82" s="444" t="s">
        <v>47</v>
      </c>
      <c r="D82" s="417">
        <v>74</v>
      </c>
      <c r="E82" s="154">
        <v>82</v>
      </c>
      <c r="F82" s="224">
        <v>48</v>
      </c>
      <c r="G82" s="224">
        <f>VLOOKUP(A82,'Hard Stats 2013-2014'!$A$2:$L$691,4,0)</f>
        <v>82</v>
      </c>
      <c r="H82" s="155">
        <v>20</v>
      </c>
      <c r="I82" s="156">
        <v>31</v>
      </c>
      <c r="J82" s="231">
        <v>16</v>
      </c>
      <c r="K82" s="1058">
        <f>VLOOKUP(A82,'Hard Stats 2013-2014'!$A$2:$L$691,5,0)</f>
        <v>41</v>
      </c>
      <c r="L82" s="497">
        <f t="shared" si="287"/>
        <v>20.810810810810811</v>
      </c>
      <c r="M82" s="158">
        <f t="shared" si="287"/>
        <v>29.109756097560975</v>
      </c>
      <c r="N82" s="238">
        <f t="shared" si="287"/>
        <v>25.666666666666664</v>
      </c>
      <c r="O82" s="610">
        <f t="shared" si="277"/>
        <v>38.5</v>
      </c>
      <c r="P82" s="597">
        <f>(L82/(L$146))*1000</f>
        <v>8.9011340187523977</v>
      </c>
      <c r="Q82" s="159">
        <f>(M82/(M$146))*1000</f>
        <v>11.655649280146854</v>
      </c>
      <c r="R82" s="247">
        <f>(N82/(N$146))*1000</f>
        <v>9.9296534194376402</v>
      </c>
      <c r="S82" s="643">
        <f>(O82/(O$146))*1000</f>
        <v>13.594920430113685</v>
      </c>
      <c r="T82" s="630">
        <f>(P82-H$147)</f>
        <v>0.70441270727698679</v>
      </c>
      <c r="U82" s="20">
        <f>(Q82-I$147)</f>
        <v>3.9037112956507301</v>
      </c>
      <c r="V82" s="254">
        <f>(R82-J$147)</f>
        <v>2.4669668522734609</v>
      </c>
      <c r="W82" s="1072">
        <f>(S82-K$147)</f>
        <v>6.2956503571209845</v>
      </c>
      <c r="X82" s="661">
        <v>46</v>
      </c>
      <c r="Y82" s="156">
        <v>30</v>
      </c>
      <c r="Z82" s="231">
        <v>15</v>
      </c>
      <c r="AA82" s="1087">
        <f>VLOOKUP(A82,'Hard Stats 2013-2014'!$A$2:$L$691,6,0)</f>
        <v>38</v>
      </c>
      <c r="AB82" s="774">
        <f t="shared" si="210"/>
        <v>47.864864864864863</v>
      </c>
      <c r="AC82" s="160">
        <f t="shared" si="265"/>
        <v>28.170731707317074</v>
      </c>
      <c r="AD82" s="262">
        <f t="shared" si="212"/>
        <v>24.0625</v>
      </c>
      <c r="AE82" s="696">
        <f t="shared" si="213"/>
        <v>35.682926829268297</v>
      </c>
      <c r="AF82" s="161">
        <f t="shared" si="214"/>
        <v>11.775046806091433</v>
      </c>
      <c r="AG82" s="153">
        <f t="shared" si="215"/>
        <v>6.8134715485975414</v>
      </c>
      <c r="AH82" s="214">
        <f t="shared" si="216"/>
        <v>5.2098686009926904</v>
      </c>
      <c r="AI82" s="727">
        <f t="shared" si="217"/>
        <v>7.6253872685605275</v>
      </c>
      <c r="AJ82" s="714">
        <f t="shared" si="218"/>
        <v>3.5783254946160223</v>
      </c>
      <c r="AK82" s="162">
        <f t="shared" si="219"/>
        <v>-0.93846643589858214</v>
      </c>
      <c r="AL82" s="208">
        <f t="shared" si="220"/>
        <v>-2.2528179661714889</v>
      </c>
      <c r="AM82" s="1094">
        <f t="shared" si="221"/>
        <v>0.32611719556782681</v>
      </c>
      <c r="AN82" s="661">
        <v>28</v>
      </c>
      <c r="AO82" s="156">
        <v>18</v>
      </c>
      <c r="AP82" s="231">
        <v>11</v>
      </c>
      <c r="AQ82" s="1091">
        <f>VLOOKUP(A82,'Hard Stats 2013-2014'!$A$2:$L$691,8,0)</f>
        <v>31</v>
      </c>
      <c r="AR82" s="774">
        <f t="shared" si="222"/>
        <v>29.135135135135137</v>
      </c>
      <c r="AS82" s="160">
        <f t="shared" si="223"/>
        <v>16.902439024390244</v>
      </c>
      <c r="AT82" s="262">
        <f t="shared" si="224"/>
        <v>17.645833333333332</v>
      </c>
      <c r="AU82" s="262">
        <f t="shared" si="225"/>
        <v>29.109756097560975</v>
      </c>
      <c r="AV82" s="683">
        <f t="shared" si="226"/>
        <v>14.14114770496959</v>
      </c>
      <c r="AW82" s="153">
        <f t="shared" si="227"/>
        <v>8.4198459539396655</v>
      </c>
      <c r="AX82" s="214">
        <f t="shared" si="228"/>
        <v>7.4939078278389459</v>
      </c>
      <c r="AY82" s="214">
        <f t="shared" si="229"/>
        <v>11.909516746001515</v>
      </c>
      <c r="AZ82" s="714">
        <f t="shared" si="230"/>
        <v>5.9444263934941795</v>
      </c>
      <c r="BA82" s="162">
        <f t="shared" si="231"/>
        <v>0.66790796944354192</v>
      </c>
      <c r="BB82" s="208">
        <f t="shared" si="232"/>
        <v>3.1221260674766604E-2</v>
      </c>
      <c r="BC82" s="1094">
        <f t="shared" si="233"/>
        <v>4.6102466730088141</v>
      </c>
      <c r="BD82" s="661">
        <v>282</v>
      </c>
      <c r="BE82" s="156">
        <v>269</v>
      </c>
      <c r="BF82" s="231">
        <v>130</v>
      </c>
      <c r="BG82" s="1087">
        <f>VLOOKUP(A82,'Hard Stats 2013-2014'!$A$2:$L$691,9,0)</f>
        <v>225</v>
      </c>
      <c r="BH82" s="774">
        <f t="shared" si="234"/>
        <v>293.43243243243245</v>
      </c>
      <c r="BI82" s="160">
        <f t="shared" si="235"/>
        <v>252.59756097560975</v>
      </c>
      <c r="BJ82" s="262">
        <f t="shared" si="236"/>
        <v>208.54166666666669</v>
      </c>
      <c r="BK82" s="262">
        <f t="shared" si="237"/>
        <v>211.28048780487808</v>
      </c>
      <c r="BL82" s="683">
        <f t="shared" si="238"/>
        <v>12.521222639552736</v>
      </c>
      <c r="BM82" s="153">
        <f t="shared" si="239"/>
        <v>10.495504675340049</v>
      </c>
      <c r="BN82" s="214">
        <f t="shared" si="240"/>
        <v>8.3315495281916689</v>
      </c>
      <c r="BO82" s="214">
        <f t="shared" si="241"/>
        <v>7.9290134702207347</v>
      </c>
      <c r="BP82" s="714">
        <f t="shared" si="242"/>
        <v>4.324501328077325</v>
      </c>
      <c r="BQ82" s="162">
        <f t="shared" si="243"/>
        <v>2.7435666908439256</v>
      </c>
      <c r="BR82" s="208">
        <f t="shared" si="244"/>
        <v>0.86886296102748961</v>
      </c>
      <c r="BS82" s="1094">
        <f t="shared" si="245"/>
        <v>0.62974339722803396</v>
      </c>
      <c r="BT82" s="750">
        <f t="shared" si="246"/>
        <v>14.551665923464514</v>
      </c>
      <c r="BU82" s="163">
        <f t="shared" si="247"/>
        <v>6.3767195200396154</v>
      </c>
      <c r="BV82" s="202">
        <f t="shared" si="248"/>
        <v>1.1142331078042282</v>
      </c>
      <c r="BW82" s="870">
        <f>(((BS82+BC82)+AM82)+W82)</f>
        <v>11.861757622925658</v>
      </c>
      <c r="BX82" s="893">
        <f t="shared" si="249"/>
        <v>8.088996458100624</v>
      </c>
      <c r="BY82" s="509"/>
      <c r="BZ82" s="926">
        <f t="shared" si="279"/>
        <v>2</v>
      </c>
      <c r="CA82" s="132" t="str">
        <f t="shared" si="280"/>
        <v>Joe Pavelski</v>
      </c>
      <c r="CB82" s="70">
        <f t="shared" si="256"/>
        <v>11.861757622925658</v>
      </c>
      <c r="CC82" s="141">
        <f t="shared" si="288"/>
        <v>8</v>
      </c>
      <c r="CD82" s="32" t="str">
        <f t="shared" si="281"/>
        <v>Matt Moulson</v>
      </c>
      <c r="CE82" s="34">
        <f t="shared" si="282"/>
        <v>4.6040644848557299E-2</v>
      </c>
      <c r="CF82" s="42"/>
      <c r="CG82" s="44" t="e">
        <f>RANK(CI82,CI$27:CI$55)</f>
        <v>#REF!</v>
      </c>
      <c r="CH82" s="27" t="e">
        <f>#REF!</f>
        <v>#REF!</v>
      </c>
      <c r="CI82" s="64" t="e">
        <f>#REF!</f>
        <v>#REF!</v>
      </c>
      <c r="CJ82" s="141">
        <f>CJ31+1</f>
        <v>6</v>
      </c>
      <c r="CK82" s="32" t="e">
        <f>VLOOKUP(CJ82,CG$27:CI$55,2,FALSE)</f>
        <v>#N/A</v>
      </c>
      <c r="CL82" s="34" t="e">
        <f>VLOOKUP(CK82,CH$27:CJ$55,2,FALSE)</f>
        <v>#N/A</v>
      </c>
      <c r="CM82" s="45"/>
      <c r="CN82" s="120">
        <f t="shared" si="283"/>
        <v>4</v>
      </c>
      <c r="CO82" s="32" t="str">
        <f t="shared" si="258"/>
        <v>Joe Pavelski</v>
      </c>
      <c r="CP82" s="34">
        <f t="shared" si="253"/>
        <v>8.088996458100624</v>
      </c>
      <c r="CQ82" s="141">
        <f t="shared" si="289"/>
        <v>8</v>
      </c>
      <c r="CR82" s="32" t="str">
        <f t="shared" ref="CR82:CS82" si="293">VLOOKUP(CQ82,CN$75:CP$89,2,FALSE)</f>
        <v>Joe Thornton</v>
      </c>
      <c r="CS82" s="34">
        <f t="shared" si="293"/>
        <v>1.7687638130402934</v>
      </c>
      <c r="CT82" s="13"/>
      <c r="CU82" s="14"/>
      <c r="CV82" s="14"/>
      <c r="CW82" s="14"/>
      <c r="CX82" s="14"/>
      <c r="CY82" s="14"/>
      <c r="CZ82" s="14"/>
      <c r="DA82" s="14"/>
      <c r="DB82" s="14"/>
      <c r="DC82" s="14"/>
      <c r="DD82" s="14"/>
      <c r="DE82" s="14"/>
    </row>
    <row r="83" spans="1:109" ht="16.5" customHeight="1" outlineLevel="1">
      <c r="A83" t="str">
        <f t="shared" si="255"/>
        <v>Corey Perry</v>
      </c>
      <c r="B83" s="391" t="str">
        <f t="shared" si="273"/>
        <v>Perry</v>
      </c>
      <c r="C83" s="438" t="s">
        <v>93</v>
      </c>
      <c r="D83" s="417">
        <v>82</v>
      </c>
      <c r="E83" s="154">
        <v>80</v>
      </c>
      <c r="F83" s="224">
        <v>44</v>
      </c>
      <c r="G83" s="224">
        <f>VLOOKUP(A83,'Hard Stats 2013-2014'!$A$2:$L$691,4,0)</f>
        <v>81</v>
      </c>
      <c r="H83" s="155">
        <v>50</v>
      </c>
      <c r="I83" s="156">
        <v>37</v>
      </c>
      <c r="J83" s="231">
        <v>15</v>
      </c>
      <c r="K83" s="1058">
        <f>VLOOKUP(A83,'Hard Stats 2013-2014'!$A$2:$L$691,5,0)</f>
        <v>43</v>
      </c>
      <c r="L83" s="497">
        <f t="shared" si="287"/>
        <v>46.951219512195124</v>
      </c>
      <c r="M83" s="158">
        <f t="shared" si="287"/>
        <v>35.612500000000004</v>
      </c>
      <c r="N83" s="240">
        <f t="shared" si="287"/>
        <v>26.249999999999996</v>
      </c>
      <c r="O83" s="612">
        <f t="shared" si="277"/>
        <v>40.876543209876544</v>
      </c>
      <c r="P83" s="599">
        <f>(L83/(L$146))*1000</f>
        <v>20.081826749624312</v>
      </c>
      <c r="Q83" s="159">
        <f>(M83/(M$146))*1000</f>
        <v>14.259370933857081</v>
      </c>
      <c r="R83" s="249">
        <f>(N83/(N$146))*1000</f>
        <v>10.155327360788496</v>
      </c>
      <c r="S83" s="645">
        <f>(O83/(O$146))*1000</f>
        <v>14.434113049256506</v>
      </c>
      <c r="T83" s="632">
        <f>(P83-H$147)</f>
        <v>11.885105438148901</v>
      </c>
      <c r="U83" s="20">
        <f>(Q83-I$147)</f>
        <v>6.5074329493609575</v>
      </c>
      <c r="V83" s="256">
        <f>(R83-J$147)</f>
        <v>2.6926407936243164</v>
      </c>
      <c r="W83" s="1074">
        <f>(S83-K$147)</f>
        <v>7.1348429762638057</v>
      </c>
      <c r="X83" s="663">
        <v>48</v>
      </c>
      <c r="Y83" s="156">
        <v>23</v>
      </c>
      <c r="Z83" s="231">
        <v>21</v>
      </c>
      <c r="AA83" s="1087">
        <f>VLOOKUP(A83,'Hard Stats 2013-2014'!$A$2:$L$691,6,0)</f>
        <v>39</v>
      </c>
      <c r="AB83" s="774">
        <f t="shared" si="210"/>
        <v>45.073170731707314</v>
      </c>
      <c r="AC83" s="160">
        <f t="shared" si="265"/>
        <v>22.137499999999999</v>
      </c>
      <c r="AD83" s="264">
        <f t="shared" si="212"/>
        <v>36.75</v>
      </c>
      <c r="AE83" s="698">
        <f t="shared" si="213"/>
        <v>37.074074074074069</v>
      </c>
      <c r="AF83" s="308">
        <f t="shared" si="214"/>
        <v>11.088273132353333</v>
      </c>
      <c r="AG83" s="153">
        <f t="shared" si="215"/>
        <v>5.3542530586062345</v>
      </c>
      <c r="AH83" s="216">
        <f t="shared" si="216"/>
        <v>7.9568902269706552</v>
      </c>
      <c r="AI83" s="729">
        <f t="shared" si="217"/>
        <v>7.9226733219157106</v>
      </c>
      <c r="AJ83" s="716">
        <f t="shared" si="218"/>
        <v>2.8915518208779218</v>
      </c>
      <c r="AK83" s="162">
        <f t="shared" si="219"/>
        <v>-2.3976849258898891</v>
      </c>
      <c r="AL83" s="210">
        <f t="shared" si="220"/>
        <v>0.49420365980647585</v>
      </c>
      <c r="AM83" s="1096">
        <f t="shared" si="221"/>
        <v>0.62340324892300991</v>
      </c>
      <c r="AN83" s="663">
        <v>31</v>
      </c>
      <c r="AO83" s="156">
        <v>23</v>
      </c>
      <c r="AP83" s="231">
        <v>10</v>
      </c>
      <c r="AQ83" s="1091">
        <f>VLOOKUP(A83,'Hard Stats 2013-2014'!$A$2:$L$691,8,0)</f>
        <v>18</v>
      </c>
      <c r="AR83" s="774">
        <f t="shared" si="222"/>
        <v>29.109756097560975</v>
      </c>
      <c r="AS83" s="160">
        <f t="shared" si="223"/>
        <v>22.137499999999999</v>
      </c>
      <c r="AT83" s="264">
        <f t="shared" si="224"/>
        <v>17.5</v>
      </c>
      <c r="AU83" s="264">
        <f t="shared" si="225"/>
        <v>17.111111111111111</v>
      </c>
      <c r="AV83" s="685">
        <f t="shared" si="226"/>
        <v>14.128829632055853</v>
      </c>
      <c r="AW83" s="153">
        <f t="shared" si="227"/>
        <v>11.027659353562646</v>
      </c>
      <c r="AX83" s="216">
        <f t="shared" si="228"/>
        <v>7.4319747052948228</v>
      </c>
      <c r="AY83" s="216">
        <f t="shared" si="229"/>
        <v>7.0005761517714999</v>
      </c>
      <c r="AZ83" s="716">
        <f t="shared" si="230"/>
        <v>5.9321083205804417</v>
      </c>
      <c r="BA83" s="162">
        <f t="shared" si="231"/>
        <v>3.2757213690665221</v>
      </c>
      <c r="BB83" s="210">
        <f t="shared" si="232"/>
        <v>-3.0711861869356483E-2</v>
      </c>
      <c r="BC83" s="1096">
        <f t="shared" si="233"/>
        <v>-0.29869392122120075</v>
      </c>
      <c r="BD83" s="663">
        <v>290</v>
      </c>
      <c r="BE83" s="156">
        <v>277</v>
      </c>
      <c r="BF83" s="231">
        <v>128</v>
      </c>
      <c r="BG83" s="1087">
        <f>VLOOKUP(A83,'Hard Stats 2013-2014'!$A$2:$L$691,9,0)</f>
        <v>280</v>
      </c>
      <c r="BH83" s="774">
        <f t="shared" si="234"/>
        <v>272.3170731707317</v>
      </c>
      <c r="BI83" s="160">
        <f t="shared" si="235"/>
        <v>266.61250000000001</v>
      </c>
      <c r="BJ83" s="264">
        <f t="shared" si="236"/>
        <v>224</v>
      </c>
      <c r="BK83" s="264">
        <f t="shared" si="237"/>
        <v>266.17283950617281</v>
      </c>
      <c r="BL83" s="685">
        <f t="shared" si="238"/>
        <v>11.620197104514862</v>
      </c>
      <c r="BM83" s="153">
        <f t="shared" si="239"/>
        <v>11.0778296094644</v>
      </c>
      <c r="BN83" s="216">
        <f t="shared" si="240"/>
        <v>8.9491329197918912</v>
      </c>
      <c r="BO83" s="216">
        <f t="shared" si="241"/>
        <v>9.9890342538418651</v>
      </c>
      <c r="BP83" s="716">
        <f t="shared" si="242"/>
        <v>3.4234757930394508</v>
      </c>
      <c r="BQ83" s="162">
        <f t="shared" si="243"/>
        <v>3.3258916249682766</v>
      </c>
      <c r="BR83" s="210">
        <f t="shared" si="244"/>
        <v>1.4864463526277119</v>
      </c>
      <c r="BS83" s="1096">
        <f t="shared" si="245"/>
        <v>2.6897641808491644</v>
      </c>
      <c r="BT83" s="752">
        <f t="shared" si="246"/>
        <v>24.132241372646718</v>
      </c>
      <c r="BU83" s="163">
        <f t="shared" si="247"/>
        <v>10.711361017505867</v>
      </c>
      <c r="BV83" s="202">
        <f t="shared" si="248"/>
        <v>4.6425789441891476</v>
      </c>
      <c r="BW83" s="870">
        <f>(((BS83+BC83)+AM83)+W83)</f>
        <v>10.149316484814779</v>
      </c>
      <c r="BX83" s="893">
        <f t="shared" si="249"/>
        <v>8.5534996758961981</v>
      </c>
      <c r="BY83" s="509"/>
      <c r="BZ83" s="926">
        <f t="shared" si="279"/>
        <v>3</v>
      </c>
      <c r="CA83" s="132" t="str">
        <f t="shared" si="280"/>
        <v>Corey Perry</v>
      </c>
      <c r="CB83" s="70">
        <f t="shared" si="256"/>
        <v>10.149316484814779</v>
      </c>
      <c r="CC83" s="141">
        <f t="shared" si="288"/>
        <v>9</v>
      </c>
      <c r="CD83" s="32" t="str">
        <f t="shared" si="281"/>
        <v>Rick Nash</v>
      </c>
      <c r="CE83" s="34">
        <f t="shared" si="282"/>
        <v>-0.16777417814937223</v>
      </c>
      <c r="CF83" s="42"/>
      <c r="CG83" s="44" t="e">
        <f>RANK(CI83,CI$27:CI$55)</f>
        <v>#REF!</v>
      </c>
      <c r="CH83" s="27" t="e">
        <f>#REF!</f>
        <v>#REF!</v>
      </c>
      <c r="CI83" s="64" t="e">
        <f>#REF!</f>
        <v>#REF!</v>
      </c>
      <c r="CJ83" s="141">
        <f>CJ105+1</f>
        <v>3</v>
      </c>
      <c r="CK83" s="32" t="e">
        <f>VLOOKUP(CJ83,CG$27:CI$55,2,FALSE)</f>
        <v>#N/A</v>
      </c>
      <c r="CL83" s="34" t="e">
        <f>VLOOKUP(CK83,CH$27:CJ$55,2,FALSE)</f>
        <v>#N/A</v>
      </c>
      <c r="CM83" s="45"/>
      <c r="CN83" s="120">
        <f t="shared" si="283"/>
        <v>3</v>
      </c>
      <c r="CO83" s="32" t="str">
        <f t="shared" si="258"/>
        <v>Corey Perry</v>
      </c>
      <c r="CP83" s="34">
        <f t="shared" si="253"/>
        <v>8.5534996758961981</v>
      </c>
      <c r="CQ83" s="141">
        <f t="shared" si="289"/>
        <v>9</v>
      </c>
      <c r="CR83" s="32" t="str">
        <f t="shared" ref="CR83:CS83" si="294">VLOOKUP(CQ83,CN$75:CP$89,2,FALSE)</f>
        <v>James van Riemsdyk</v>
      </c>
      <c r="CS83" s="34">
        <f t="shared" si="294"/>
        <v>1.3859786046737033</v>
      </c>
      <c r="CT83" s="13"/>
      <c r="CU83" s="14"/>
      <c r="CV83" s="14"/>
      <c r="CW83" s="14"/>
      <c r="CX83" s="14"/>
      <c r="CY83" s="14"/>
      <c r="CZ83" s="14"/>
      <c r="DA83" s="14"/>
      <c r="DB83" s="14"/>
      <c r="DC83" s="14"/>
      <c r="DD83" s="14"/>
      <c r="DE83" s="14"/>
    </row>
    <row r="84" spans="1:109" ht="16.5" customHeight="1" outlineLevel="1">
      <c r="A84" t="str">
        <f t="shared" si="255"/>
        <v>Jason Pominville</v>
      </c>
      <c r="B84" s="391" t="str">
        <f t="shared" si="273"/>
        <v>Pominville</v>
      </c>
      <c r="C84" s="433" t="s">
        <v>26</v>
      </c>
      <c r="D84" s="417">
        <v>82</v>
      </c>
      <c r="E84" s="154">
        <v>37</v>
      </c>
      <c r="F84" s="224">
        <v>47</v>
      </c>
      <c r="G84" s="224">
        <f>VLOOKUP(A84,'Hard Stats 2013-2014'!$A$2:$L$691,4,0)</f>
        <v>82</v>
      </c>
      <c r="H84" s="155">
        <v>30</v>
      </c>
      <c r="I84" s="156">
        <v>10</v>
      </c>
      <c r="J84" s="231">
        <v>14</v>
      </c>
      <c r="K84" s="1058">
        <f>VLOOKUP(A84,'Hard Stats 2013-2014'!$A$2:$L$691,5,0)</f>
        <v>30</v>
      </c>
      <c r="L84" s="497">
        <f t="shared" si="287"/>
        <v>28.170731707317074</v>
      </c>
      <c r="M84" s="158">
        <f t="shared" si="287"/>
        <v>20.810810810810811</v>
      </c>
      <c r="N84" s="238">
        <f t="shared" si="287"/>
        <v>22.936170212765955</v>
      </c>
      <c r="O84" s="610">
        <f t="shared" si="277"/>
        <v>28.170731707317074</v>
      </c>
      <c r="P84" s="597">
        <f>(L84/(L$146))*1000</f>
        <v>12.049096049774588</v>
      </c>
      <c r="Q84" s="159">
        <f>(M84/(M$146))*1000</f>
        <v>8.3327222403839762</v>
      </c>
      <c r="R84" s="247">
        <f>(N84/(N$146))*1000</f>
        <v>8.8733073109868261</v>
      </c>
      <c r="S84" s="643">
        <f>(O84/(O$146))*1000</f>
        <v>9.9475027537417215</v>
      </c>
      <c r="T84" s="630">
        <f>(P84-H$147)</f>
        <v>3.8523747382991775</v>
      </c>
      <c r="U84" s="20">
        <f>(Q84-I$147)</f>
        <v>0.58078425588785265</v>
      </c>
      <c r="V84" s="254">
        <f>(R84-J$147)</f>
        <v>1.4106207438226468</v>
      </c>
      <c r="W84" s="1072">
        <f>(S84-K$147)</f>
        <v>2.6482326807490209</v>
      </c>
      <c r="X84" s="661">
        <v>43</v>
      </c>
      <c r="Y84" s="156">
        <v>15</v>
      </c>
      <c r="Z84" s="231">
        <v>20</v>
      </c>
      <c r="AA84" s="1087">
        <f>VLOOKUP(A84,'Hard Stats 2013-2014'!$A$2:$L$691,6,0)</f>
        <v>30</v>
      </c>
      <c r="AB84" s="774">
        <f t="shared" si="210"/>
        <v>40.378048780487809</v>
      </c>
      <c r="AC84" s="160">
        <f t="shared" si="265"/>
        <v>31.216216216216218</v>
      </c>
      <c r="AD84" s="262">
        <f t="shared" si="212"/>
        <v>32.765957446808514</v>
      </c>
      <c r="AE84" s="696">
        <f t="shared" si="213"/>
        <v>28.170731707317074</v>
      </c>
      <c r="AF84" s="161">
        <f t="shared" si="214"/>
        <v>9.9332446810665278</v>
      </c>
      <c r="AG84" s="153">
        <f t="shared" si="215"/>
        <v>7.5500630673648432</v>
      </c>
      <c r="AH84" s="214">
        <f t="shared" si="216"/>
        <v>7.0942891587985581</v>
      </c>
      <c r="AI84" s="727">
        <f t="shared" si="217"/>
        <v>6.0200425804425208</v>
      </c>
      <c r="AJ84" s="714">
        <f t="shared" si="218"/>
        <v>1.7365233695911169</v>
      </c>
      <c r="AK84" s="162">
        <f t="shared" si="219"/>
        <v>-0.20187491713128036</v>
      </c>
      <c r="AL84" s="208">
        <f t="shared" si="220"/>
        <v>-0.36839740836562118</v>
      </c>
      <c r="AM84" s="1094">
        <f t="shared" si="221"/>
        <v>-1.2792274925501799</v>
      </c>
      <c r="AN84" s="661">
        <v>26</v>
      </c>
      <c r="AO84" s="156">
        <v>6</v>
      </c>
      <c r="AP84" s="231">
        <v>9</v>
      </c>
      <c r="AQ84" s="1091">
        <f>VLOOKUP(A84,'Hard Stats 2013-2014'!$A$2:$L$691,8,0)</f>
        <v>17</v>
      </c>
      <c r="AR84" s="774">
        <f t="shared" si="222"/>
        <v>24.414634146341463</v>
      </c>
      <c r="AS84" s="160">
        <f t="shared" si="223"/>
        <v>12.486486486486488</v>
      </c>
      <c r="AT84" s="262">
        <f t="shared" si="224"/>
        <v>14.74468085106383</v>
      </c>
      <c r="AU84" s="262">
        <f t="shared" si="225"/>
        <v>15.963414634146341</v>
      </c>
      <c r="AV84" s="683">
        <f t="shared" si="226"/>
        <v>11.849986143014586</v>
      </c>
      <c r="AW84" s="153">
        <f t="shared" si="227"/>
        <v>6.2200663803878617</v>
      </c>
      <c r="AX84" s="214">
        <f t="shared" si="228"/>
        <v>6.261834007014361</v>
      </c>
      <c r="AY84" s="214">
        <f t="shared" si="229"/>
        <v>6.5310253123234103</v>
      </c>
      <c r="AZ84" s="714">
        <f t="shared" si="230"/>
        <v>3.6532648315391754</v>
      </c>
      <c r="BA84" s="162">
        <f t="shared" si="231"/>
        <v>-1.5318716041082618</v>
      </c>
      <c r="BB84" s="208">
        <f t="shared" si="232"/>
        <v>-1.2008525601498183</v>
      </c>
      <c r="BC84" s="1094">
        <f t="shared" si="233"/>
        <v>-0.76824476066929037</v>
      </c>
      <c r="BD84" s="661">
        <v>235</v>
      </c>
      <c r="BE84" s="156">
        <v>94</v>
      </c>
      <c r="BF84" s="231">
        <v>118</v>
      </c>
      <c r="BG84" s="1087">
        <f>VLOOKUP(A84,'Hard Stats 2013-2014'!$A$2:$L$691,9,0)</f>
        <v>226</v>
      </c>
      <c r="BH84" s="774">
        <f t="shared" si="234"/>
        <v>220.67073170731706</v>
      </c>
      <c r="BI84" s="160">
        <f t="shared" si="235"/>
        <v>195.62162162162161</v>
      </c>
      <c r="BJ84" s="262">
        <f t="shared" si="236"/>
        <v>193.31914893617019</v>
      </c>
      <c r="BK84" s="262">
        <f t="shared" si="237"/>
        <v>212.21951219512192</v>
      </c>
      <c r="BL84" s="683">
        <f t="shared" si="238"/>
        <v>9.416366619175836</v>
      </c>
      <c r="BM84" s="153">
        <f t="shared" si="239"/>
        <v>8.1281372488215702</v>
      </c>
      <c r="BN84" s="214">
        <f t="shared" si="240"/>
        <v>7.723387320405501</v>
      </c>
      <c r="BO84" s="214">
        <f t="shared" si="241"/>
        <v>7.9642535300883788</v>
      </c>
      <c r="BP84" s="714">
        <f t="shared" si="242"/>
        <v>1.219645307700425</v>
      </c>
      <c r="BQ84" s="162">
        <f t="shared" si="243"/>
        <v>0.37619926432544659</v>
      </c>
      <c r="BR84" s="208">
        <f t="shared" si="244"/>
        <v>0.26070075324132169</v>
      </c>
      <c r="BS84" s="1094">
        <f t="shared" si="245"/>
        <v>0.66498345709567808</v>
      </c>
      <c r="BT84" s="750">
        <f t="shared" si="246"/>
        <v>10.461808247129895</v>
      </c>
      <c r="BU84" s="163">
        <f t="shared" si="247"/>
        <v>-0.77676300102624296</v>
      </c>
      <c r="BV84" s="202">
        <f t="shared" si="248"/>
        <v>0.10207152854852897</v>
      </c>
      <c r="BW84" s="870">
        <f>(((BS84+BC84)+AM84)+W84)</f>
        <v>1.2657438846252287</v>
      </c>
      <c r="BX84" s="893">
        <f t="shared" si="249"/>
        <v>0.71239148923707163</v>
      </c>
      <c r="BY84" s="509"/>
      <c r="BZ84" s="926">
        <f t="shared" si="279"/>
        <v>7</v>
      </c>
      <c r="CA84" s="132" t="str">
        <f t="shared" si="280"/>
        <v>Jason Pominville</v>
      </c>
      <c r="CB84" s="70">
        <f t="shared" si="256"/>
        <v>1.2657438846252287</v>
      </c>
      <c r="CC84" s="141">
        <f t="shared" si="288"/>
        <v>10</v>
      </c>
      <c r="CD84" s="107" t="str">
        <f t="shared" si="281"/>
        <v>Jussi Jokinen</v>
      </c>
      <c r="CE84" s="99">
        <f t="shared" si="282"/>
        <v>-0.53116549325439877</v>
      </c>
      <c r="CF84" s="42"/>
      <c r="CG84" s="44"/>
      <c r="CH84" s="27"/>
      <c r="CI84" s="61"/>
      <c r="CJ84" s="141"/>
      <c r="CK84" s="135"/>
      <c r="CL84" s="101"/>
      <c r="CM84" s="45"/>
      <c r="CN84" s="120">
        <f t="shared" si="283"/>
        <v>10</v>
      </c>
      <c r="CO84" s="32" t="str">
        <f t="shared" si="258"/>
        <v>Jason Pominville</v>
      </c>
      <c r="CP84" s="34">
        <f t="shared" si="253"/>
        <v>0.71239148923707163</v>
      </c>
      <c r="CQ84" s="141">
        <f t="shared" si="289"/>
        <v>10</v>
      </c>
      <c r="CR84" s="110" t="str">
        <f t="shared" ref="CR84:CS84" si="295">VLOOKUP(CQ84,CN$75:CP$89,2,FALSE)</f>
        <v>Jason Pominville</v>
      </c>
      <c r="CS84" s="101">
        <f t="shared" si="295"/>
        <v>0.71239148923707163</v>
      </c>
      <c r="CT84" s="13"/>
      <c r="DE84" s="12"/>
    </row>
    <row r="85" spans="1:109" ht="16.5" customHeight="1" outlineLevel="1">
      <c r="A85" t="str">
        <f t="shared" si="255"/>
        <v>Wayne Simmonds</v>
      </c>
      <c r="B85" s="392" t="str">
        <f t="shared" si="273"/>
        <v>Simmonds</v>
      </c>
      <c r="C85" s="434" t="s">
        <v>233</v>
      </c>
      <c r="D85" s="417">
        <v>80</v>
      </c>
      <c r="E85" s="154">
        <v>82</v>
      </c>
      <c r="F85" s="224">
        <v>45</v>
      </c>
      <c r="G85" s="224">
        <f>VLOOKUP(A85,'Hard Stats 2013-2014'!$A$2:$L$691,4,0)</f>
        <v>82</v>
      </c>
      <c r="H85" s="155">
        <v>14</v>
      </c>
      <c r="I85" s="156">
        <v>28</v>
      </c>
      <c r="J85" s="231">
        <v>15</v>
      </c>
      <c r="K85" s="1058">
        <f>VLOOKUP(A85,'Hard Stats 2013-2014'!$A$2:$L$691,5,0)</f>
        <v>29</v>
      </c>
      <c r="L85" s="497">
        <f t="shared" si="287"/>
        <v>13.475</v>
      </c>
      <c r="M85" s="158">
        <f t="shared" si="287"/>
        <v>26.292682926829269</v>
      </c>
      <c r="N85" s="240">
        <f t="shared" si="287"/>
        <v>25.666666666666664</v>
      </c>
      <c r="O85" s="612">
        <f t="shared" si="277"/>
        <v>27.23170731707317</v>
      </c>
      <c r="P85" s="599">
        <f>(L85/(L$146))*1000</f>
        <v>5.7634842771421777</v>
      </c>
      <c r="Q85" s="159">
        <f>(M85/(M$146))*1000</f>
        <v>10.527683220777803</v>
      </c>
      <c r="R85" s="249">
        <f>(N85/(N$146))*1000</f>
        <v>9.9296534194376402</v>
      </c>
      <c r="S85" s="645">
        <f>(O85/(O$146))*1000</f>
        <v>9.6159193286169966</v>
      </c>
      <c r="T85" s="632">
        <f>(P85-H$147)</f>
        <v>-2.4332370343332332</v>
      </c>
      <c r="U85" s="20">
        <f>(Q85-I$147)</f>
        <v>2.7757452362816792</v>
      </c>
      <c r="V85" s="256">
        <f>(R85-J$147)</f>
        <v>2.4669668522734609</v>
      </c>
      <c r="W85" s="1074">
        <f>(S85-K$147)</f>
        <v>2.3166492556242959</v>
      </c>
      <c r="X85" s="663">
        <v>16</v>
      </c>
      <c r="Y85" s="156">
        <v>21</v>
      </c>
      <c r="Z85" s="231">
        <v>17</v>
      </c>
      <c r="AA85" s="1087">
        <f>VLOOKUP(A85,'Hard Stats 2013-2014'!$A$2:$L$691,6,0)</f>
        <v>31</v>
      </c>
      <c r="AB85" s="774">
        <f t="shared" si="210"/>
        <v>15.4</v>
      </c>
      <c r="AC85" s="160">
        <f t="shared" si="265"/>
        <v>19.719512195121951</v>
      </c>
      <c r="AD85" s="264">
        <f t="shared" si="212"/>
        <v>29.088888888888889</v>
      </c>
      <c r="AE85" s="698">
        <f t="shared" si="213"/>
        <v>29.109756097560975</v>
      </c>
      <c r="AF85" s="308">
        <f t="shared" si="214"/>
        <v>3.7884933202207223</v>
      </c>
      <c r="AG85" s="153">
        <f t="shared" si="215"/>
        <v>4.7694300840182784</v>
      </c>
      <c r="AH85" s="216">
        <f t="shared" si="216"/>
        <v>6.298152264311164</v>
      </c>
      <c r="AI85" s="729">
        <f t="shared" si="217"/>
        <v>6.2207106664572711</v>
      </c>
      <c r="AJ85" s="716">
        <f t="shared" si="218"/>
        <v>-4.4082279912546891</v>
      </c>
      <c r="AK85" s="162">
        <f t="shared" si="219"/>
        <v>-2.9825079004778452</v>
      </c>
      <c r="AL85" s="210">
        <f t="shared" si="220"/>
        <v>-1.1645343028530153</v>
      </c>
      <c r="AM85" s="1096">
        <f t="shared" si="221"/>
        <v>-1.0785594065354296</v>
      </c>
      <c r="AN85" s="663">
        <v>1</v>
      </c>
      <c r="AO85" s="156">
        <v>16</v>
      </c>
      <c r="AP85" s="231">
        <v>16</v>
      </c>
      <c r="AQ85" s="1091">
        <f>VLOOKUP(A85,'Hard Stats 2013-2014'!$A$2:$L$691,8,0)</f>
        <v>24</v>
      </c>
      <c r="AR85" s="774">
        <f t="shared" si="222"/>
        <v>0.96250000000000002</v>
      </c>
      <c r="AS85" s="160">
        <f t="shared" si="223"/>
        <v>15.02439024390244</v>
      </c>
      <c r="AT85" s="264">
        <f t="shared" si="224"/>
        <v>27.37777777777778</v>
      </c>
      <c r="AU85" s="264">
        <f t="shared" si="225"/>
        <v>22.536585365853657</v>
      </c>
      <c r="AV85" s="685">
        <f t="shared" si="226"/>
        <v>0.46716291525345971</v>
      </c>
      <c r="AW85" s="153">
        <f t="shared" si="227"/>
        <v>7.484307514613036</v>
      </c>
      <c r="AX85" s="216">
        <f t="shared" si="228"/>
        <v>11.626911538950123</v>
      </c>
      <c r="AY85" s="216">
        <f t="shared" si="229"/>
        <v>9.220271029162463</v>
      </c>
      <c r="AZ85" s="716">
        <f t="shared" si="230"/>
        <v>-7.7295583962219512</v>
      </c>
      <c r="BA85" s="162">
        <f t="shared" si="231"/>
        <v>-0.26763046988308759</v>
      </c>
      <c r="BB85" s="210">
        <f t="shared" si="232"/>
        <v>4.1642249717859441</v>
      </c>
      <c r="BC85" s="1096">
        <f t="shared" si="233"/>
        <v>1.9210009561697623</v>
      </c>
      <c r="BD85" s="663">
        <v>117</v>
      </c>
      <c r="BE85" s="156">
        <v>197</v>
      </c>
      <c r="BF85" s="231">
        <v>110</v>
      </c>
      <c r="BG85" s="1087">
        <f>VLOOKUP(A85,'Hard Stats 2013-2014'!$A$2:$L$691,9,0)</f>
        <v>209</v>
      </c>
      <c r="BH85" s="774">
        <f t="shared" si="234"/>
        <v>112.6125</v>
      </c>
      <c r="BI85" s="160">
        <f t="shared" si="235"/>
        <v>184.98780487804876</v>
      </c>
      <c r="BJ85" s="264">
        <f t="shared" si="236"/>
        <v>188.22222222222223</v>
      </c>
      <c r="BK85" s="264">
        <f t="shared" si="237"/>
        <v>196.2560975609756</v>
      </c>
      <c r="BL85" s="685">
        <f t="shared" si="238"/>
        <v>4.8053521991687749</v>
      </c>
      <c r="BM85" s="153">
        <f t="shared" si="239"/>
        <v>7.6862989629813727</v>
      </c>
      <c r="BN85" s="216">
        <f t="shared" si="240"/>
        <v>7.5197575228806866</v>
      </c>
      <c r="BO85" s="216">
        <f t="shared" si="241"/>
        <v>7.3651725123383693</v>
      </c>
      <c r="BP85" s="716">
        <f t="shared" si="242"/>
        <v>-3.3913691123066361</v>
      </c>
      <c r="BQ85" s="162">
        <f t="shared" si="243"/>
        <v>-6.5639021514750873E-2</v>
      </c>
      <c r="BR85" s="210">
        <f t="shared" si="244"/>
        <v>5.7070955716507221E-2</v>
      </c>
      <c r="BS85" s="1096">
        <f t="shared" si="245"/>
        <v>6.590243934566864E-2</v>
      </c>
      <c r="BT85" s="752">
        <f t="shared" si="246"/>
        <v>-17.96239253411651</v>
      </c>
      <c r="BU85" s="163">
        <f t="shared" si="247"/>
        <v>-0.54003215559400441</v>
      </c>
      <c r="BV85" s="202">
        <f t="shared" si="248"/>
        <v>5.5237284769228969</v>
      </c>
      <c r="BW85" s="870">
        <f>(((BS85+BC85)+AM85)+W85)</f>
        <v>3.2249932446042973</v>
      </c>
      <c r="BX85" s="893">
        <f t="shared" si="249"/>
        <v>3.5381112742800473</v>
      </c>
      <c r="BY85" s="509"/>
      <c r="BZ85" s="926">
        <f t="shared" si="279"/>
        <v>6</v>
      </c>
      <c r="CA85" s="132" t="str">
        <f t="shared" si="280"/>
        <v>Wayne Simmonds</v>
      </c>
      <c r="CB85" s="70">
        <f t="shared" si="256"/>
        <v>3.2249932446042973</v>
      </c>
      <c r="CC85" s="141">
        <f t="shared" si="288"/>
        <v>11</v>
      </c>
      <c r="CD85" s="107" t="str">
        <f t="shared" si="281"/>
        <v>Joe Thornton</v>
      </c>
      <c r="CE85" s="99">
        <f t="shared" si="282"/>
        <v>-0.90756848936673862</v>
      </c>
      <c r="CF85" s="42"/>
      <c r="CG85" s="44"/>
      <c r="CH85" s="27"/>
      <c r="CI85" s="61"/>
      <c r="CJ85" s="141"/>
      <c r="CK85" s="135"/>
      <c r="CL85" s="101"/>
      <c r="CM85" s="45"/>
      <c r="CN85" s="120">
        <f t="shared" si="283"/>
        <v>7</v>
      </c>
      <c r="CO85" s="32" t="str">
        <f t="shared" si="258"/>
        <v>Wayne Simmonds</v>
      </c>
      <c r="CP85" s="34">
        <f t="shared" si="253"/>
        <v>3.5381112742800473</v>
      </c>
      <c r="CQ85" s="141">
        <f t="shared" si="289"/>
        <v>11</v>
      </c>
      <c r="CR85" s="110" t="str">
        <f t="shared" ref="CR85:CS85" si="296">VLOOKUP(CQ85,CN$75:CP$89,2,FALSE)</f>
        <v>Jussi Jokinen</v>
      </c>
      <c r="CS85" s="101">
        <f t="shared" si="296"/>
        <v>-2.8191904401226773</v>
      </c>
      <c r="CT85" s="13"/>
      <c r="DE85" s="12"/>
    </row>
    <row r="86" spans="1:109" ht="16.5" customHeight="1" outlineLevel="1">
      <c r="A86" t="str">
        <f t="shared" si="255"/>
        <v>Jordan Staal</v>
      </c>
      <c r="B86" s="391" t="str">
        <f>RIGHT(C86,LEN(C86)-FIND(" ",C86))</f>
        <v>Staal</v>
      </c>
      <c r="C86" s="438" t="s">
        <v>78</v>
      </c>
      <c r="D86" s="417">
        <v>42</v>
      </c>
      <c r="E86" s="154">
        <v>62</v>
      </c>
      <c r="F86" s="224">
        <v>48</v>
      </c>
      <c r="G86" s="224">
        <f>VLOOKUP(A86,'Hard Stats 2013-2014'!$A$2:$L$691,4,0)</f>
        <v>82</v>
      </c>
      <c r="H86" s="155">
        <v>11</v>
      </c>
      <c r="I86" s="156">
        <v>25</v>
      </c>
      <c r="J86" s="231">
        <v>10</v>
      </c>
      <c r="K86" s="1058">
        <f>VLOOKUP(A86,'Hard Stats 2013-2014'!$A$2:$L$691,5,0)</f>
        <v>15</v>
      </c>
      <c r="L86" s="497">
        <f>(H86/D86)*77</f>
        <v>20.166666666666668</v>
      </c>
      <c r="M86" s="158">
        <f>(I86/E86)*77</f>
        <v>31.048387096774192</v>
      </c>
      <c r="N86" s="238">
        <f>(J86/F86)*77</f>
        <v>16.041666666666668</v>
      </c>
      <c r="O86" s="610">
        <f t="shared" si="277"/>
        <v>14.085365853658537</v>
      </c>
      <c r="P86" s="597">
        <f>(L86/(L$146))*1000</f>
        <v>8.6256227276957755</v>
      </c>
      <c r="Q86" s="159">
        <f>(M86/(M$146))*1000</f>
        <v>12.431883987669641</v>
      </c>
      <c r="R86" s="247">
        <f>(N86/(N$146))*1000</f>
        <v>6.2060333871485263</v>
      </c>
      <c r="S86" s="643">
        <f>(O86/(O$146))*1000</f>
        <v>4.9737513768708608</v>
      </c>
      <c r="T86" s="630">
        <f>(P86-H$147)</f>
        <v>0.4289014162203646</v>
      </c>
      <c r="U86" s="20">
        <f>(Q86-I$147)</f>
        <v>4.6799460031735176</v>
      </c>
      <c r="V86" s="254">
        <f>(R86-J$147)</f>
        <v>-1.2566531800156531</v>
      </c>
      <c r="W86" s="1072">
        <f>(S86-K$147)</f>
        <v>-2.3255186961218399</v>
      </c>
      <c r="X86" s="661">
        <v>19</v>
      </c>
      <c r="Y86" s="156">
        <v>25</v>
      </c>
      <c r="Z86" s="231">
        <v>21</v>
      </c>
      <c r="AA86" s="1087">
        <f>VLOOKUP(A86,'Hard Stats 2013-2014'!$A$2:$L$691,6,0)</f>
        <v>25</v>
      </c>
      <c r="AB86" s="774">
        <f t="shared" si="210"/>
        <v>34.833333333333336</v>
      </c>
      <c r="AC86" s="160">
        <f t="shared" si="265"/>
        <v>31.048387096774192</v>
      </c>
      <c r="AD86" s="262">
        <f t="shared" si="212"/>
        <v>33.6875</v>
      </c>
      <c r="AE86" s="696">
        <f t="shared" si="213"/>
        <v>23.475609756097562</v>
      </c>
      <c r="AF86" s="161">
        <f t="shared" si="214"/>
        <v>8.569211081451634</v>
      </c>
      <c r="AG86" s="153">
        <f t="shared" si="215"/>
        <v>7.5094713304435263</v>
      </c>
      <c r="AH86" s="214">
        <f t="shared" si="216"/>
        <v>7.2938160413897668</v>
      </c>
      <c r="AI86" s="727">
        <f t="shared" si="217"/>
        <v>5.0167021503687677</v>
      </c>
      <c r="AJ86" s="714">
        <f t="shared" si="218"/>
        <v>0.37248976997622307</v>
      </c>
      <c r="AK86" s="162">
        <f t="shared" si="219"/>
        <v>-0.24246665405259726</v>
      </c>
      <c r="AL86" s="208">
        <f t="shared" si="220"/>
        <v>-0.16887052577441253</v>
      </c>
      <c r="AM86" s="1094">
        <f t="shared" si="221"/>
        <v>-2.282567922623933</v>
      </c>
      <c r="AN86" s="661">
        <v>7</v>
      </c>
      <c r="AO86" s="156">
        <v>7</v>
      </c>
      <c r="AP86" s="231">
        <v>7</v>
      </c>
      <c r="AQ86" s="1091">
        <f>VLOOKUP(A86,'Hard Stats 2013-2014'!$A$2:$L$691,8,0)</f>
        <v>10</v>
      </c>
      <c r="AR86" s="774">
        <f t="shared" si="222"/>
        <v>12.833333333333332</v>
      </c>
      <c r="AS86" s="160">
        <f t="shared" si="223"/>
        <v>8.693548387096774</v>
      </c>
      <c r="AT86" s="262">
        <f t="shared" si="224"/>
        <v>11.229166666666668</v>
      </c>
      <c r="AU86" s="262">
        <f t="shared" si="225"/>
        <v>9.3902439024390247</v>
      </c>
      <c r="AV86" s="683">
        <f t="shared" si="226"/>
        <v>6.2288388700461281</v>
      </c>
      <c r="AW86" s="153">
        <f t="shared" si="227"/>
        <v>4.3306376143023009</v>
      </c>
      <c r="AX86" s="214">
        <f t="shared" si="228"/>
        <v>4.7688504358975115</v>
      </c>
      <c r="AY86" s="214">
        <f t="shared" si="229"/>
        <v>3.8417795954843594</v>
      </c>
      <c r="AZ86" s="714">
        <f t="shared" si="230"/>
        <v>-1.9678824414292828</v>
      </c>
      <c r="BA86" s="162">
        <f t="shared" si="231"/>
        <v>-3.4213003701938227</v>
      </c>
      <c r="BB86" s="208">
        <f t="shared" si="232"/>
        <v>-2.6938361312666679</v>
      </c>
      <c r="BC86" s="1094">
        <f t="shared" si="233"/>
        <v>-3.4574904775083413</v>
      </c>
      <c r="BD86" s="661">
        <v>91</v>
      </c>
      <c r="BE86" s="156">
        <v>149</v>
      </c>
      <c r="BF86" s="231">
        <v>114</v>
      </c>
      <c r="BG86" s="1087">
        <f>VLOOKUP(A86,'Hard Stats 2013-2014'!$A$2:$L$691,9,0)</f>
        <v>165</v>
      </c>
      <c r="BH86" s="774">
        <f t="shared" si="234"/>
        <v>166.83333333333331</v>
      </c>
      <c r="BI86" s="160">
        <f t="shared" si="235"/>
        <v>185.04838709677421</v>
      </c>
      <c r="BJ86" s="262">
        <f t="shared" si="236"/>
        <v>182.875</v>
      </c>
      <c r="BK86" s="262">
        <f t="shared" si="237"/>
        <v>154.9390243902439</v>
      </c>
      <c r="BL86" s="683">
        <f t="shared" si="238"/>
        <v>7.1190402950648517</v>
      </c>
      <c r="BM86" s="153">
        <f t="shared" si="239"/>
        <v>7.6888161724010509</v>
      </c>
      <c r="BN86" s="214">
        <f t="shared" si="240"/>
        <v>7.3061280477988486</v>
      </c>
      <c r="BO86" s="214">
        <f t="shared" si="241"/>
        <v>5.8146098781618702</v>
      </c>
      <c r="BP86" s="714">
        <f t="shared" si="242"/>
        <v>-1.0776810164105592</v>
      </c>
      <c r="BQ86" s="162">
        <f t="shared" si="243"/>
        <v>-6.3121812095072727E-2</v>
      </c>
      <c r="BR86" s="208">
        <f t="shared" si="244"/>
        <v>-0.15655851936533072</v>
      </c>
      <c r="BS86" s="1094">
        <f t="shared" si="245"/>
        <v>-1.4846601948308304</v>
      </c>
      <c r="BT86" s="750">
        <f t="shared" si="246"/>
        <v>-2.2441722716432544</v>
      </c>
      <c r="BU86" s="163">
        <f t="shared" si="247"/>
        <v>0.9530571668320249</v>
      </c>
      <c r="BV86" s="202">
        <f t="shared" si="248"/>
        <v>-4.2759183564220642</v>
      </c>
      <c r="BW86" s="870">
        <f>(((BS86+BC86)+AM86)+W86)</f>
        <v>-9.5502372910849438</v>
      </c>
      <c r="BX86" s="893">
        <f t="shared" si="249"/>
        <v>-6.9176121648943827</v>
      </c>
      <c r="BY86" s="509"/>
      <c r="BZ86" s="926">
        <f t="shared" si="279"/>
        <v>15</v>
      </c>
      <c r="CA86" s="132" t="str">
        <f t="shared" si="280"/>
        <v>Jordan Staal</v>
      </c>
      <c r="CB86" s="70">
        <f t="shared" si="256"/>
        <v>-9.5502372910849438</v>
      </c>
      <c r="CC86" s="141">
        <f t="shared" si="288"/>
        <v>12</v>
      </c>
      <c r="CD86" s="107" t="str">
        <f t="shared" si="281"/>
        <v>Clarke MacArthur</v>
      </c>
      <c r="CE86" s="99">
        <f t="shared" si="282"/>
        <v>-2.6824822401490271</v>
      </c>
      <c r="CF86" s="42"/>
      <c r="CG86" s="44"/>
      <c r="CH86" s="27"/>
      <c r="CI86" s="61"/>
      <c r="CJ86" s="141"/>
      <c r="CK86" s="135"/>
      <c r="CL86" s="101"/>
      <c r="CM86" s="45"/>
      <c r="CN86" s="120">
        <f t="shared" si="283"/>
        <v>15</v>
      </c>
      <c r="CO86" s="32" t="str">
        <f t="shared" si="258"/>
        <v>Jordan Staal</v>
      </c>
      <c r="CP86" s="34">
        <f t="shared" si="253"/>
        <v>-6.9176121648943827</v>
      </c>
      <c r="CQ86" s="141">
        <f t="shared" si="289"/>
        <v>12</v>
      </c>
      <c r="CR86" s="110" t="str">
        <f t="shared" ref="CR86:CS86" si="297">VLOOKUP(CQ86,CN$75:CP$89,2,FALSE)</f>
        <v>Clarke MacArthur</v>
      </c>
      <c r="CS86" s="101">
        <f t="shared" si="297"/>
        <v>-5.4132351510164654</v>
      </c>
      <c r="CT86" s="13"/>
      <c r="DE86" s="12"/>
    </row>
    <row r="87" spans="1:109" ht="16.5" customHeight="1" outlineLevel="1">
      <c r="A87" t="str">
        <f t="shared" si="255"/>
        <v>Steven Stamkos</v>
      </c>
      <c r="B87" s="391" t="str">
        <f t="shared" si="273"/>
        <v>Stamkos</v>
      </c>
      <c r="C87" s="445" t="s">
        <v>92</v>
      </c>
      <c r="D87" s="418">
        <v>82</v>
      </c>
      <c r="E87" s="279">
        <v>82</v>
      </c>
      <c r="F87" s="281">
        <v>48</v>
      </c>
      <c r="G87" s="281">
        <f>VLOOKUP(A87,'Hard Stats 2013-2014'!$A$2:$L$691,4,0)</f>
        <v>37</v>
      </c>
      <c r="H87" s="283">
        <v>45</v>
      </c>
      <c r="I87" s="285">
        <v>60</v>
      </c>
      <c r="J87" s="287">
        <v>29</v>
      </c>
      <c r="K87" s="1059">
        <f>VLOOKUP(A87,'Hard Stats 2013-2014'!$A$2:$L$691,5,0)</f>
        <v>25</v>
      </c>
      <c r="L87" s="800">
        <f t="shared" ref="L87:N92" si="298">(H87/D87)*77</f>
        <v>42.256097560975611</v>
      </c>
      <c r="M87" s="290">
        <f t="shared" si="298"/>
        <v>56.341463414634148</v>
      </c>
      <c r="N87" s="489">
        <f t="shared" si="298"/>
        <v>46.520833333333329</v>
      </c>
      <c r="O87" s="623">
        <f t="shared" si="277"/>
        <v>52.027027027027025</v>
      </c>
      <c r="P87" s="609">
        <f>(L87/(L$146))*1000</f>
        <v>18.073644074661882</v>
      </c>
      <c r="Q87" s="296">
        <f>(M87/(M$146))*1000</f>
        <v>22.559321187381009</v>
      </c>
      <c r="R87" s="490">
        <f>(N87/(N$146))*1000</f>
        <v>17.997496822730721</v>
      </c>
      <c r="S87" s="654">
        <f>(O87/(O$146))*1000</f>
        <v>18.371514094748221</v>
      </c>
      <c r="T87" s="641">
        <f>(P87-H$147)</f>
        <v>9.8769227631864709</v>
      </c>
      <c r="U87" s="300">
        <f>(Q87-I$147)</f>
        <v>14.807383202884886</v>
      </c>
      <c r="V87" s="491">
        <f>(R87-J$147)</f>
        <v>10.534810255566541</v>
      </c>
      <c r="W87" s="1084">
        <f>(S87-K$147)</f>
        <v>11.07224402175552</v>
      </c>
      <c r="X87" s="667">
        <v>46</v>
      </c>
      <c r="Y87" s="285">
        <v>37</v>
      </c>
      <c r="Z87" s="287">
        <v>28</v>
      </c>
      <c r="AA87" s="1087">
        <f>VLOOKUP(A87,'Hard Stats 2013-2014'!$A$2:$L$691,6,0)</f>
        <v>15</v>
      </c>
      <c r="AB87" s="775">
        <f t="shared" si="210"/>
        <v>43.195121951219519</v>
      </c>
      <c r="AC87" s="304">
        <f t="shared" si="265"/>
        <v>34.743902439024389</v>
      </c>
      <c r="AD87" s="492">
        <f t="shared" si="212"/>
        <v>44.916666666666671</v>
      </c>
      <c r="AE87" s="707">
        <f t="shared" si="213"/>
        <v>31.216216216216218</v>
      </c>
      <c r="AF87" s="496">
        <f t="shared" si="214"/>
        <v>10.626261751838614</v>
      </c>
      <c r="AG87" s="310">
        <f t="shared" si="215"/>
        <v>8.403281576603634</v>
      </c>
      <c r="AH87" s="493">
        <f t="shared" si="216"/>
        <v>9.7250880551863563</v>
      </c>
      <c r="AI87" s="739">
        <f t="shared" si="217"/>
        <v>6.6708579945444155</v>
      </c>
      <c r="AJ87" s="725">
        <f t="shared" si="218"/>
        <v>2.429540440363203</v>
      </c>
      <c r="AK87" s="314">
        <f t="shared" si="219"/>
        <v>0.65134359210751036</v>
      </c>
      <c r="AL87" s="494">
        <f t="shared" si="220"/>
        <v>2.262401488022177</v>
      </c>
      <c r="AM87" s="1105">
        <f t="shared" si="221"/>
        <v>-0.62841207844828517</v>
      </c>
      <c r="AN87" s="667">
        <v>36</v>
      </c>
      <c r="AO87" s="285">
        <v>25</v>
      </c>
      <c r="AP87" s="287">
        <v>18</v>
      </c>
      <c r="AQ87" s="1106">
        <f>VLOOKUP(A87,'Hard Stats 2013-2014'!$A$2:$L$691,8,0)</f>
        <v>13</v>
      </c>
      <c r="AR87" s="775">
        <f t="shared" si="222"/>
        <v>33.804878048780488</v>
      </c>
      <c r="AS87" s="304">
        <f t="shared" si="223"/>
        <v>23.475609756097562</v>
      </c>
      <c r="AT87" s="492">
        <f t="shared" si="224"/>
        <v>28.875</v>
      </c>
      <c r="AU87" s="492">
        <f t="shared" si="225"/>
        <v>27.054054054054056</v>
      </c>
      <c r="AV87" s="694">
        <f t="shared" si="226"/>
        <v>16.407673121097119</v>
      </c>
      <c r="AW87" s="310">
        <f t="shared" si="227"/>
        <v>11.69423049158287</v>
      </c>
      <c r="AX87" s="493">
        <f t="shared" si="228"/>
        <v>12.262758263736456</v>
      </c>
      <c r="AY87" s="493">
        <f t="shared" si="229"/>
        <v>11.068478510233318</v>
      </c>
      <c r="AZ87" s="725">
        <f t="shared" si="230"/>
        <v>8.210951809621708</v>
      </c>
      <c r="BA87" s="314">
        <f t="shared" si="231"/>
        <v>3.9422925070867461</v>
      </c>
      <c r="BB87" s="494">
        <f t="shared" si="232"/>
        <v>4.8000716965722772</v>
      </c>
      <c r="BC87" s="1105">
        <f t="shared" si="233"/>
        <v>3.7692084372406169</v>
      </c>
      <c r="BD87" s="667">
        <v>272</v>
      </c>
      <c r="BE87" s="285">
        <v>303</v>
      </c>
      <c r="BF87" s="287">
        <v>157</v>
      </c>
      <c r="BG87" s="1087">
        <f>VLOOKUP(A87,'Hard Stats 2013-2014'!$A$2:$L$691,9,0)</f>
        <v>124</v>
      </c>
      <c r="BH87" s="775">
        <f t="shared" si="234"/>
        <v>255.41463414634146</v>
      </c>
      <c r="BI87" s="304">
        <f t="shared" si="235"/>
        <v>284.52439024390247</v>
      </c>
      <c r="BJ87" s="492">
        <f t="shared" si="236"/>
        <v>251.85416666666669</v>
      </c>
      <c r="BK87" s="492">
        <f t="shared" si="237"/>
        <v>258.05405405405406</v>
      </c>
      <c r="BL87" s="694">
        <f t="shared" si="238"/>
        <v>10.898943491131181</v>
      </c>
      <c r="BM87" s="310">
        <f t="shared" si="239"/>
        <v>11.822074039509424</v>
      </c>
      <c r="BN87" s="493">
        <f t="shared" si="240"/>
        <v>10.061948276354554</v>
      </c>
      <c r="BO87" s="493">
        <f t="shared" si="241"/>
        <v>9.6843494252497795</v>
      </c>
      <c r="BP87" s="725">
        <f t="shared" si="242"/>
        <v>2.7022221796557702</v>
      </c>
      <c r="BQ87" s="314">
        <f t="shared" si="243"/>
        <v>4.0701360550133003</v>
      </c>
      <c r="BR87" s="494">
        <f t="shared" si="244"/>
        <v>2.5992617091903751</v>
      </c>
      <c r="BS87" s="1105">
        <f t="shared" si="245"/>
        <v>2.3850793522570788</v>
      </c>
      <c r="BT87" s="755">
        <f t="shared" si="246"/>
        <v>23.21963719282715</v>
      </c>
      <c r="BU87" s="318">
        <f t="shared" si="247"/>
        <v>23.471155357092442</v>
      </c>
      <c r="BV87" s="319">
        <f t="shared" si="248"/>
        <v>20.196545149351369</v>
      </c>
      <c r="BW87" s="870">
        <f>(((BS87+BC87)+AM87)+W87)</f>
        <v>16.598119732804932</v>
      </c>
      <c r="BX87" s="893">
        <f t="shared" si="249"/>
        <v>18.364950920197611</v>
      </c>
      <c r="BY87" s="509"/>
      <c r="BZ87" s="926">
        <f t="shared" si="279"/>
        <v>1</v>
      </c>
      <c r="CA87" s="132" t="str">
        <f t="shared" si="280"/>
        <v>Steven Stamkos</v>
      </c>
      <c r="CB87" s="70">
        <f t="shared" si="256"/>
        <v>16.598119732804932</v>
      </c>
      <c r="CC87" s="141">
        <f t="shared" si="288"/>
        <v>13</v>
      </c>
      <c r="CD87" s="107" t="str">
        <f t="shared" si="281"/>
        <v>Brandon Dubinsky</v>
      </c>
      <c r="CE87" s="99">
        <f t="shared" si="282"/>
        <v>-4.7802848678749559</v>
      </c>
      <c r="CF87" s="42"/>
      <c r="CG87" s="44"/>
      <c r="CH87" s="27"/>
      <c r="CI87" s="61"/>
      <c r="CJ87" s="141"/>
      <c r="CK87" s="135"/>
      <c r="CL87" s="101"/>
      <c r="CM87" s="45"/>
      <c r="CN87" s="120">
        <f t="shared" si="283"/>
        <v>1</v>
      </c>
      <c r="CO87" s="32" t="str">
        <f t="shared" si="258"/>
        <v>Steven Stamkos</v>
      </c>
      <c r="CP87" s="34">
        <f t="shared" si="253"/>
        <v>18.364950920197611</v>
      </c>
      <c r="CQ87" s="141">
        <f t="shared" si="289"/>
        <v>13</v>
      </c>
      <c r="CR87" s="110" t="str">
        <f t="shared" ref="CR87:CS87" si="299">VLOOKUP(CQ87,CN$75:CP$89,2,FALSE)</f>
        <v>Brandon Dubinsky</v>
      </c>
      <c r="CS87" s="101">
        <f t="shared" si="299"/>
        <v>-5.5821225274879733</v>
      </c>
      <c r="CT87" s="13"/>
      <c r="DE87" s="12"/>
    </row>
    <row r="88" spans="1:109" ht="16.5" customHeight="1" outlineLevel="1">
      <c r="A88" t="str">
        <f t="shared" si="255"/>
        <v>Joe Thornton</v>
      </c>
      <c r="B88" s="391" t="str">
        <f t="shared" si="273"/>
        <v>Thornton</v>
      </c>
      <c r="C88" s="438" t="s">
        <v>98</v>
      </c>
      <c r="D88" s="417">
        <v>80</v>
      </c>
      <c r="E88" s="154">
        <v>82</v>
      </c>
      <c r="F88" s="224">
        <v>48</v>
      </c>
      <c r="G88" s="224">
        <f>VLOOKUP(A88,'Hard Stats 2013-2014'!$A$2:$L$691,4,0)</f>
        <v>82</v>
      </c>
      <c r="H88" s="155">
        <v>21</v>
      </c>
      <c r="I88" s="156">
        <v>18</v>
      </c>
      <c r="J88" s="231">
        <v>7</v>
      </c>
      <c r="K88" s="1058">
        <f>VLOOKUP(A88,'Hard Stats 2013-2014'!$A$2:$L$691,5,0)</f>
        <v>11</v>
      </c>
      <c r="L88" s="497">
        <f t="shared" si="298"/>
        <v>20.212500000000002</v>
      </c>
      <c r="M88" s="158">
        <f t="shared" si="298"/>
        <v>16.902439024390244</v>
      </c>
      <c r="N88" s="240">
        <f t="shared" si="298"/>
        <v>11.229166666666668</v>
      </c>
      <c r="O88" s="612">
        <f t="shared" si="277"/>
        <v>10.329268292682928</v>
      </c>
      <c r="P88" s="599">
        <f>(L88/(L$146))*1000</f>
        <v>8.6452264157132657</v>
      </c>
      <c r="Q88" s="159">
        <f>(M88/(M$146))*1000</f>
        <v>6.7677963562143022</v>
      </c>
      <c r="R88" s="249">
        <f>(N88/(N$146))*1000</f>
        <v>4.3442233710039684</v>
      </c>
      <c r="S88" s="645">
        <f>(O88/(O$146))*1000</f>
        <v>3.6474176763719646</v>
      </c>
      <c r="T88" s="632">
        <f>(P88-H$147)</f>
        <v>0.44850510423785472</v>
      </c>
      <c r="U88" s="20">
        <f>(Q88-I$147)</f>
        <v>-0.98414162828182139</v>
      </c>
      <c r="V88" s="256">
        <f>(R88-J$147)</f>
        <v>-3.1184631961602109</v>
      </c>
      <c r="W88" s="1074">
        <f>(S88-K$147)</f>
        <v>-3.6518523966207361</v>
      </c>
      <c r="X88" s="663">
        <v>49</v>
      </c>
      <c r="Y88" s="156">
        <v>59</v>
      </c>
      <c r="Z88" s="231">
        <v>33</v>
      </c>
      <c r="AA88" s="1087">
        <f>VLOOKUP(A88,'Hard Stats 2013-2014'!$A$2:$L$691,6,0)</f>
        <v>65</v>
      </c>
      <c r="AB88" s="774">
        <f t="shared" si="210"/>
        <v>47.162500000000001</v>
      </c>
      <c r="AC88" s="160">
        <f t="shared" si="265"/>
        <v>55.40243902439024</v>
      </c>
      <c r="AD88" s="264">
        <f t="shared" si="212"/>
        <v>52.9375</v>
      </c>
      <c r="AE88" s="698">
        <f t="shared" si="213"/>
        <v>61.036585365853661</v>
      </c>
      <c r="AF88" s="308">
        <f t="shared" si="214"/>
        <v>11.602260793175962</v>
      </c>
      <c r="AG88" s="153">
        <f t="shared" si="215"/>
        <v>13.399827378908496</v>
      </c>
      <c r="AH88" s="216">
        <f t="shared" si="216"/>
        <v>11.461710922183919</v>
      </c>
      <c r="AI88" s="729">
        <f t="shared" si="217"/>
        <v>13.043425590958796</v>
      </c>
      <c r="AJ88" s="716">
        <f t="shared" si="218"/>
        <v>3.4055394817005507</v>
      </c>
      <c r="AK88" s="162">
        <f t="shared" si="219"/>
        <v>5.6478893944123723</v>
      </c>
      <c r="AL88" s="210">
        <f t="shared" si="220"/>
        <v>3.9990243550197393</v>
      </c>
      <c r="AM88" s="1096">
        <f t="shared" si="221"/>
        <v>5.744155517966095</v>
      </c>
      <c r="AN88" s="663">
        <v>33</v>
      </c>
      <c r="AO88" s="156">
        <v>23</v>
      </c>
      <c r="AP88" s="231">
        <v>21</v>
      </c>
      <c r="AQ88" s="1091">
        <f>VLOOKUP(A88,'Hard Stats 2013-2014'!$A$2:$L$691,8,0)</f>
        <v>19</v>
      </c>
      <c r="AR88" s="774">
        <f t="shared" si="222"/>
        <v>31.762499999999999</v>
      </c>
      <c r="AS88" s="160">
        <f t="shared" si="223"/>
        <v>21.59756097560976</v>
      </c>
      <c r="AT88" s="264">
        <f t="shared" si="224"/>
        <v>33.6875</v>
      </c>
      <c r="AU88" s="264">
        <f t="shared" si="225"/>
        <v>17.841463414634148</v>
      </c>
      <c r="AV88" s="685">
        <f t="shared" si="226"/>
        <v>15.416376203364168</v>
      </c>
      <c r="AW88" s="153">
        <f t="shared" si="227"/>
        <v>10.758692052256242</v>
      </c>
      <c r="AX88" s="216">
        <f t="shared" si="228"/>
        <v>14.306551307692533</v>
      </c>
      <c r="AY88" s="216">
        <f t="shared" si="229"/>
        <v>7.2993812314202842</v>
      </c>
      <c r="AZ88" s="716">
        <f t="shared" si="230"/>
        <v>7.2196548918887569</v>
      </c>
      <c r="BA88" s="162">
        <f t="shared" si="231"/>
        <v>3.0067540677601183</v>
      </c>
      <c r="BB88" s="210">
        <f t="shared" si="232"/>
        <v>6.8438647405283541</v>
      </c>
      <c r="BC88" s="1096">
        <f t="shared" si="233"/>
        <v>1.1115842758346872E-4</v>
      </c>
      <c r="BD88" s="663">
        <v>149</v>
      </c>
      <c r="BE88" s="156">
        <v>156</v>
      </c>
      <c r="BF88" s="231">
        <v>85</v>
      </c>
      <c r="BG88" s="1087">
        <f>VLOOKUP(A88,'Hard Stats 2013-2014'!$A$2:$L$691,9,0)</f>
        <v>122</v>
      </c>
      <c r="BH88" s="774">
        <f t="shared" si="234"/>
        <v>143.41249999999999</v>
      </c>
      <c r="BI88" s="160">
        <f t="shared" si="235"/>
        <v>146.48780487804876</v>
      </c>
      <c r="BJ88" s="264">
        <f t="shared" si="236"/>
        <v>136.35416666666666</v>
      </c>
      <c r="BK88" s="264">
        <f t="shared" si="237"/>
        <v>114.5609756097561</v>
      </c>
      <c r="BL88" s="685">
        <f t="shared" si="238"/>
        <v>6.1196365613345938</v>
      </c>
      <c r="BM88" s="153">
        <f t="shared" si="239"/>
        <v>6.0866123767771274</v>
      </c>
      <c r="BN88" s="216">
        <f t="shared" si="240"/>
        <v>5.4475516145868603</v>
      </c>
      <c r="BO88" s="216">
        <f t="shared" si="241"/>
        <v>4.2992873038530197</v>
      </c>
      <c r="BP88" s="716">
        <f t="shared" si="242"/>
        <v>-2.0770847501408172</v>
      </c>
      <c r="BQ88" s="162">
        <f t="shared" si="243"/>
        <v>-1.6653256077189962</v>
      </c>
      <c r="BR88" s="210">
        <f t="shared" si="244"/>
        <v>-2.015134952577319</v>
      </c>
      <c r="BS88" s="1096">
        <f t="shared" si="245"/>
        <v>-2.999982769139681</v>
      </c>
      <c r="BT88" s="752">
        <f t="shared" si="246"/>
        <v>8.9966147276863442</v>
      </c>
      <c r="BU88" s="163">
        <f t="shared" si="247"/>
        <v>6.005176226171673</v>
      </c>
      <c r="BV88" s="202">
        <f t="shared" si="248"/>
        <v>5.7092909468105644</v>
      </c>
      <c r="BW88" s="870">
        <f>(((BS88+BC88)+AM88)+W88)</f>
        <v>-0.90756848936673862</v>
      </c>
      <c r="BX88" s="893">
        <f t="shared" si="249"/>
        <v>1.7687638130402934</v>
      </c>
      <c r="BY88" s="509"/>
      <c r="BZ88" s="926">
        <f t="shared" si="279"/>
        <v>11</v>
      </c>
      <c r="CA88" s="132" t="str">
        <f t="shared" si="280"/>
        <v>Joe Thornton</v>
      </c>
      <c r="CB88" s="71">
        <f t="shared" si="256"/>
        <v>-0.90756848936673862</v>
      </c>
      <c r="CC88" s="141">
        <f t="shared" si="288"/>
        <v>14</v>
      </c>
      <c r="CD88" s="1041" t="str">
        <f t="shared" si="281"/>
        <v>Brendan Gallagher</v>
      </c>
      <c r="CE88" s="29">
        <f t="shared" si="282"/>
        <v>-7.3222771624434388</v>
      </c>
      <c r="CF88" s="42"/>
      <c r="CG88" s="44" t="e">
        <f>RANK(CI88,CI$3:CI$161)</f>
        <v>#REF!</v>
      </c>
      <c r="CH88" s="27" t="e">
        <f>#REF!</f>
        <v>#REF!</v>
      </c>
      <c r="CI88" s="64" t="e">
        <f>#REF!</f>
        <v>#REF!</v>
      </c>
      <c r="CJ88" s="141">
        <f>CJ9+1</f>
        <v>7</v>
      </c>
      <c r="CK88" s="32" t="e">
        <f>VLOOKUP(CJ88,CG$3:CI$161,2,FALSE)</f>
        <v>#N/A</v>
      </c>
      <c r="CL88" s="34" t="e">
        <f>VLOOKUP(CK88,CH$3:CJ$161,2,FALSE)</f>
        <v>#N/A</v>
      </c>
      <c r="CM88" s="45"/>
      <c r="CN88" s="120">
        <f t="shared" si="283"/>
        <v>8</v>
      </c>
      <c r="CO88" s="32" t="str">
        <f t="shared" si="258"/>
        <v>Joe Thornton</v>
      </c>
      <c r="CP88" s="34">
        <f t="shared" si="253"/>
        <v>1.7687638130402934</v>
      </c>
      <c r="CQ88" s="141">
        <f t="shared" si="289"/>
        <v>14</v>
      </c>
      <c r="CR88" s="32" t="str">
        <f t="shared" ref="CR88:CS88" si="300">VLOOKUP(CQ88,CN$75:CP$89,2,FALSE)</f>
        <v>Brendan Gallagher</v>
      </c>
      <c r="CS88" s="34">
        <f t="shared" si="300"/>
        <v>-6.0253840487664831</v>
      </c>
      <c r="CT88" s="13"/>
      <c r="CU88" s="14"/>
      <c r="CV88" s="14"/>
      <c r="CW88" s="14"/>
      <c r="CX88" s="14"/>
      <c r="CY88" s="14"/>
      <c r="CZ88" s="14"/>
      <c r="DA88" s="14"/>
      <c r="DB88" s="14"/>
      <c r="DC88" s="14"/>
      <c r="DD88" s="14"/>
      <c r="DE88" s="14"/>
    </row>
    <row r="89" spans="1:109" ht="16.5" customHeight="1" outlineLevel="1">
      <c r="A89" t="str">
        <f t="shared" si="255"/>
        <v>James van Riemsdyk</v>
      </c>
      <c r="B89" s="391" t="str">
        <f t="shared" si="273"/>
        <v>van Riemsdyk</v>
      </c>
      <c r="C89" s="438" t="s">
        <v>57</v>
      </c>
      <c r="D89" s="421">
        <v>75</v>
      </c>
      <c r="E89" s="189">
        <v>43</v>
      </c>
      <c r="F89" s="226">
        <v>48</v>
      </c>
      <c r="G89" s="226">
        <f>VLOOKUP(A89,'Hard Stats 2013-2014'!$A$2:$L$691,4,0)</f>
        <v>80</v>
      </c>
      <c r="H89" s="190">
        <v>21</v>
      </c>
      <c r="I89" s="82">
        <v>11</v>
      </c>
      <c r="J89" s="233">
        <v>18</v>
      </c>
      <c r="K89" s="1063">
        <f>VLOOKUP(A89,'Hard Stats 2013-2014'!$A$2:$L$691,5,0)</f>
        <v>30</v>
      </c>
      <c r="L89" s="802">
        <f t="shared" si="298"/>
        <v>21.560000000000002</v>
      </c>
      <c r="M89" s="80">
        <f t="shared" si="298"/>
        <v>19.697674418604652</v>
      </c>
      <c r="N89" s="239">
        <f t="shared" si="298"/>
        <v>28.875</v>
      </c>
      <c r="O89" s="616">
        <f t="shared" si="277"/>
        <v>28.875</v>
      </c>
      <c r="P89" s="602">
        <f>(L89/(L$146))*1000</f>
        <v>9.2215748434274865</v>
      </c>
      <c r="Q89" s="36">
        <f>(M89/(M$146))*1000</f>
        <v>7.8870184926425075</v>
      </c>
      <c r="R89" s="248">
        <f>(N89/(N$146))*1000</f>
        <v>11.170860096867347</v>
      </c>
      <c r="S89" s="648">
        <f>(O89/(O$146))*1000</f>
        <v>10.196190322585265</v>
      </c>
      <c r="T89" s="635">
        <f>(P89-H$147)</f>
        <v>1.0248535319520755</v>
      </c>
      <c r="U89" s="37">
        <f>(Q89-I$147)</f>
        <v>0.13508050814638395</v>
      </c>
      <c r="V89" s="255">
        <f>(R89-J$147)</f>
        <v>3.7081735297031679</v>
      </c>
      <c r="W89" s="1078">
        <f>(S89-K$147)</f>
        <v>2.8969202495925641</v>
      </c>
      <c r="X89" s="668">
        <v>19</v>
      </c>
      <c r="Y89" s="82">
        <v>13</v>
      </c>
      <c r="Z89" s="233">
        <v>14</v>
      </c>
      <c r="AA89" s="1088">
        <f>VLOOKUP(A89,'Hard Stats 2013-2014'!$A$2:$L$691,6,0)</f>
        <v>31</v>
      </c>
      <c r="AB89" s="777">
        <f t="shared" si="210"/>
        <v>19.506666666666668</v>
      </c>
      <c r="AC89" s="81">
        <f t="shared" si="265"/>
        <v>23.279069767441857</v>
      </c>
      <c r="AD89" s="263">
        <f t="shared" si="212"/>
        <v>22.458333333333336</v>
      </c>
      <c r="AE89" s="701">
        <f t="shared" si="213"/>
        <v>29.837500000000002</v>
      </c>
      <c r="AF89" s="192">
        <f t="shared" si="214"/>
        <v>4.7987582056129146</v>
      </c>
      <c r="AG89" s="38">
        <f t="shared" si="215"/>
        <v>5.6303571091511451</v>
      </c>
      <c r="AH89" s="215">
        <f t="shared" si="216"/>
        <v>4.8625440275931782</v>
      </c>
      <c r="AI89" s="732">
        <f t="shared" si="217"/>
        <v>6.3762284331187038</v>
      </c>
      <c r="AJ89" s="719">
        <f t="shared" si="218"/>
        <v>-3.3979631058624964</v>
      </c>
      <c r="AK89" s="39">
        <f t="shared" si="219"/>
        <v>-2.1215808753449785</v>
      </c>
      <c r="AL89" s="209">
        <f t="shared" si="220"/>
        <v>-2.6001425395710012</v>
      </c>
      <c r="AM89" s="1099">
        <f t="shared" si="221"/>
        <v>-0.9230416398739969</v>
      </c>
      <c r="AN89" s="668">
        <v>4</v>
      </c>
      <c r="AO89" s="82">
        <v>5</v>
      </c>
      <c r="AP89" s="233">
        <v>6</v>
      </c>
      <c r="AQ89" s="1092">
        <f>VLOOKUP(A89,'Hard Stats 2013-2014'!$A$2:$L$691,8,0)</f>
        <v>15</v>
      </c>
      <c r="AR89" s="777">
        <f t="shared" si="222"/>
        <v>4.1066666666666674</v>
      </c>
      <c r="AS89" s="81">
        <f t="shared" si="223"/>
        <v>8.9534883720930232</v>
      </c>
      <c r="AT89" s="263">
        <f t="shared" si="224"/>
        <v>9.625</v>
      </c>
      <c r="AU89" s="263">
        <f t="shared" si="225"/>
        <v>14.4375</v>
      </c>
      <c r="AV89" s="688">
        <f t="shared" si="226"/>
        <v>1.9932284384147616</v>
      </c>
      <c r="AW89" s="38">
        <f t="shared" si="227"/>
        <v>4.4601251177199774</v>
      </c>
      <c r="AX89" s="215">
        <f t="shared" si="228"/>
        <v>4.0875860879121522</v>
      </c>
      <c r="AY89" s="215">
        <f t="shared" si="229"/>
        <v>5.9067361280572017</v>
      </c>
      <c r="AZ89" s="719">
        <f t="shared" si="230"/>
        <v>-6.2034928730606493</v>
      </c>
      <c r="BA89" s="39">
        <f t="shared" si="231"/>
        <v>-3.2918128667761462</v>
      </c>
      <c r="BB89" s="209">
        <f t="shared" si="232"/>
        <v>-3.3751004792520272</v>
      </c>
      <c r="BC89" s="1099">
        <f t="shared" si="233"/>
        <v>-1.392533944935499</v>
      </c>
      <c r="BD89" s="668">
        <v>173</v>
      </c>
      <c r="BE89" s="82">
        <v>121</v>
      </c>
      <c r="BF89" s="233">
        <v>140</v>
      </c>
      <c r="BG89" s="1111">
        <f>VLOOKUP(A89,'Hard Stats 2013-2014'!$A$2:$L$691,9,0)</f>
        <v>279</v>
      </c>
      <c r="BH89" s="777">
        <f t="shared" si="234"/>
        <v>177.61333333333334</v>
      </c>
      <c r="BI89" s="81">
        <f t="shared" si="235"/>
        <v>216.67441860465118</v>
      </c>
      <c r="BJ89" s="263">
        <f t="shared" si="236"/>
        <v>224.58333333333331</v>
      </c>
      <c r="BK89" s="263">
        <f t="shared" si="237"/>
        <v>268.53749999999997</v>
      </c>
      <c r="BL89" s="688">
        <f t="shared" si="238"/>
        <v>7.5790398218228896</v>
      </c>
      <c r="BM89" s="38">
        <f t="shared" si="239"/>
        <v>9.0028872991029623</v>
      </c>
      <c r="BN89" s="215">
        <f t="shared" si="240"/>
        <v>8.972437953437181</v>
      </c>
      <c r="BO89" s="215">
        <f t="shared" si="241"/>
        <v>10.077776120650551</v>
      </c>
      <c r="BP89" s="719">
        <f t="shared" si="242"/>
        <v>-0.61768148965252134</v>
      </c>
      <c r="BQ89" s="39">
        <f t="shared" si="243"/>
        <v>1.2509493146068387</v>
      </c>
      <c r="BR89" s="209">
        <f t="shared" si="244"/>
        <v>1.5097513862730016</v>
      </c>
      <c r="BS89" s="1099">
        <f t="shared" si="245"/>
        <v>2.7785060476578503</v>
      </c>
      <c r="BT89" s="756">
        <f t="shared" si="246"/>
        <v>-9.1942839366235916</v>
      </c>
      <c r="BU89" s="85">
        <f t="shared" si="247"/>
        <v>-4.0273639193679021</v>
      </c>
      <c r="BV89" s="203">
        <f t="shared" si="248"/>
        <v>-0.75731810284685874</v>
      </c>
      <c r="BW89" s="872">
        <f>(((BS89+BC89)+AM89)+W89)</f>
        <v>3.3598507124409185</v>
      </c>
      <c r="BX89" s="896">
        <f t="shared" si="249"/>
        <v>1.3859786046737033</v>
      </c>
      <c r="BY89" s="509"/>
      <c r="BZ89" s="452">
        <f t="shared" si="279"/>
        <v>5</v>
      </c>
      <c r="CA89" s="132" t="str">
        <f t="shared" si="280"/>
        <v>James van Riemsdyk</v>
      </c>
      <c r="CB89" s="70">
        <f t="shared" si="256"/>
        <v>3.3598507124409185</v>
      </c>
      <c r="CC89" s="141">
        <f t="shared" si="288"/>
        <v>15</v>
      </c>
      <c r="CD89" s="107" t="str">
        <f t="shared" si="281"/>
        <v>Jordan Staal</v>
      </c>
      <c r="CE89" s="402">
        <f t="shared" si="282"/>
        <v>-9.5502372910849438</v>
      </c>
      <c r="CF89" s="42"/>
      <c r="CG89" s="44" t="e">
        <f>RANK(CI89,CI$100:CI$136)</f>
        <v>#REF!</v>
      </c>
      <c r="CH89" s="27" t="e">
        <f>#REF!</f>
        <v>#REF!</v>
      </c>
      <c r="CI89" s="61" t="e">
        <f>#REF!</f>
        <v>#REF!</v>
      </c>
      <c r="CJ89" s="141">
        <f>CJ186+1</f>
        <v>5</v>
      </c>
      <c r="CK89" s="135" t="e">
        <f>VLOOKUP(CJ89,CG$100:CI$136,2,FALSE)</f>
        <v>#N/A</v>
      </c>
      <c r="CL89" s="101" t="e">
        <f>VLOOKUP(CK89,CH$100:CJ$136,2,FALSE)</f>
        <v>#N/A</v>
      </c>
      <c r="CM89" s="45"/>
      <c r="CN89" s="120">
        <f t="shared" si="283"/>
        <v>9</v>
      </c>
      <c r="CO89" s="32" t="str">
        <f t="shared" si="258"/>
        <v>James van Riemsdyk</v>
      </c>
      <c r="CP89" s="34">
        <f t="shared" si="253"/>
        <v>1.3859786046737033</v>
      </c>
      <c r="CQ89" s="141">
        <f t="shared" si="289"/>
        <v>15</v>
      </c>
      <c r="CR89" s="110" t="str">
        <f t="shared" ref="CR89:CS89" si="301">VLOOKUP(CQ89,CN$75:CP$89,2,FALSE)</f>
        <v>Jordan Staal</v>
      </c>
      <c r="CS89" s="101">
        <f t="shared" si="301"/>
        <v>-6.9176121648943827</v>
      </c>
      <c r="CT89" s="13"/>
      <c r="CU89" s="14"/>
      <c r="CV89" s="14"/>
      <c r="CW89" s="14"/>
      <c r="CX89" s="14"/>
      <c r="CY89" s="14"/>
      <c r="CZ89" s="14"/>
      <c r="DA89" s="14"/>
      <c r="DB89" s="14"/>
      <c r="DC89" s="14"/>
      <c r="DD89" s="14"/>
      <c r="DE89" s="14"/>
    </row>
    <row r="90" spans="1:109" ht="16.5" customHeight="1" outlineLevel="1">
      <c r="A90" t="str">
        <f t="shared" si="255"/>
        <v>Zdeno Chara</v>
      </c>
      <c r="B90" s="391" t="str">
        <f t="shared" si="273"/>
        <v>Chara</v>
      </c>
      <c r="C90" s="437" t="s">
        <v>112</v>
      </c>
      <c r="D90" s="420">
        <v>81</v>
      </c>
      <c r="E90" s="328">
        <v>79</v>
      </c>
      <c r="F90" s="329">
        <v>48</v>
      </c>
      <c r="G90" s="329">
        <f>VLOOKUP(A90,'Hard Stats 2013-2014'!$A$2:$L$691,4,0)</f>
        <v>77</v>
      </c>
      <c r="H90" s="330">
        <v>14</v>
      </c>
      <c r="I90" s="93">
        <v>12</v>
      </c>
      <c r="J90" s="260">
        <v>7</v>
      </c>
      <c r="K90" s="1060">
        <f>VLOOKUP(A90,'Hard Stats 2013-2014'!$A$2:$L$691,5,0)</f>
        <v>17</v>
      </c>
      <c r="L90" s="801">
        <f t="shared" si="298"/>
        <v>13.308641975308641</v>
      </c>
      <c r="M90" s="87">
        <f t="shared" si="298"/>
        <v>11.69620253164557</v>
      </c>
      <c r="N90" s="242">
        <f t="shared" si="298"/>
        <v>11.229166666666668</v>
      </c>
      <c r="O90" s="617">
        <f t="shared" si="277"/>
        <v>17</v>
      </c>
      <c r="P90" s="603">
        <f>(L90/(L$146))*1000</f>
        <v>5.6923301502638788</v>
      </c>
      <c r="Q90" s="88">
        <f>(M90/(M$146))*1000</f>
        <v>4.6832008540892227</v>
      </c>
      <c r="R90" s="251">
        <f>(N90/(N$146))*1000</f>
        <v>4.3442233710039684</v>
      </c>
      <c r="S90" s="649">
        <f>(O90/(O$146))*1000</f>
        <v>6.0029518782320173</v>
      </c>
      <c r="T90" s="636">
        <f>(P90-H$147)</f>
        <v>-2.5043911612115322</v>
      </c>
      <c r="U90" s="89">
        <f>(Q90-I$147)</f>
        <v>-3.0687371304069009</v>
      </c>
      <c r="V90" s="258">
        <f>(R90-J$147)</f>
        <v>-3.1184631961602109</v>
      </c>
      <c r="W90" s="1079">
        <f>(S90-K$147)</f>
        <v>-1.2963181947606834</v>
      </c>
      <c r="X90" s="675">
        <v>30</v>
      </c>
      <c r="Y90" s="93">
        <v>40</v>
      </c>
      <c r="Z90" s="260">
        <v>12</v>
      </c>
      <c r="AA90" s="1089">
        <f>VLOOKUP(A90,'Hard Stats 2013-2014'!$A$2:$L$691,6,0)</f>
        <v>23</v>
      </c>
      <c r="AB90" s="776">
        <f t="shared" si="210"/>
        <v>28.518518518518515</v>
      </c>
      <c r="AC90" s="90">
        <f t="shared" si="265"/>
        <v>38.9873417721519</v>
      </c>
      <c r="AD90" s="266">
        <f t="shared" si="212"/>
        <v>19.25</v>
      </c>
      <c r="AE90" s="702">
        <f t="shared" si="213"/>
        <v>23</v>
      </c>
      <c r="AF90" s="733">
        <f t="shared" si="214"/>
        <v>7.0157283707791143</v>
      </c>
      <c r="AG90" s="91">
        <f t="shared" si="215"/>
        <v>9.4296146326582004</v>
      </c>
      <c r="AH90" s="218">
        <f t="shared" si="216"/>
        <v>4.1678948807941518</v>
      </c>
      <c r="AI90" s="734">
        <f t="shared" si="217"/>
        <v>4.9150650678418151</v>
      </c>
      <c r="AJ90" s="720">
        <f t="shared" si="218"/>
        <v>-1.1809929406962967</v>
      </c>
      <c r="AK90" s="92">
        <f t="shared" si="219"/>
        <v>1.6776766481620768</v>
      </c>
      <c r="AL90" s="212">
        <f t="shared" si="220"/>
        <v>-3.2947916863700275</v>
      </c>
      <c r="AM90" s="1100">
        <f t="shared" si="221"/>
        <v>-2.3842050051508856</v>
      </c>
      <c r="AN90" s="675">
        <v>15</v>
      </c>
      <c r="AO90" s="93">
        <v>18</v>
      </c>
      <c r="AP90" s="260">
        <v>4</v>
      </c>
      <c r="AQ90" s="1089">
        <f>VLOOKUP(A90,'Hard Stats 2013-2014'!$A$2:$L$691,8,0)</f>
        <v>15</v>
      </c>
      <c r="AR90" s="776">
        <f t="shared" si="222"/>
        <v>14.259259259259258</v>
      </c>
      <c r="AS90" s="90">
        <f t="shared" si="223"/>
        <v>17.544303797468356</v>
      </c>
      <c r="AT90" s="266">
        <f t="shared" si="224"/>
        <v>6.4166666666666661</v>
      </c>
      <c r="AU90" s="266">
        <f t="shared" si="225"/>
        <v>15</v>
      </c>
      <c r="AV90" s="689">
        <f t="shared" si="226"/>
        <v>6.9209320778290317</v>
      </c>
      <c r="AW90" s="91">
        <f t="shared" si="227"/>
        <v>8.7395869395323125</v>
      </c>
      <c r="AX90" s="218">
        <f t="shared" si="228"/>
        <v>2.7250573919414345</v>
      </c>
      <c r="AY90" s="218">
        <f t="shared" si="229"/>
        <v>6.1368687044750159</v>
      </c>
      <c r="AZ90" s="720">
        <f t="shared" si="230"/>
        <v>-1.2757892336463792</v>
      </c>
      <c r="BA90" s="92">
        <f t="shared" si="231"/>
        <v>0.98764895503618888</v>
      </c>
      <c r="BB90" s="212">
        <f t="shared" si="232"/>
        <v>-4.7376291752227448</v>
      </c>
      <c r="BC90" s="1100">
        <f t="shared" si="233"/>
        <v>-1.1624013685176848</v>
      </c>
      <c r="BD90" s="675">
        <v>264</v>
      </c>
      <c r="BE90" s="93">
        <v>224</v>
      </c>
      <c r="BF90" s="260">
        <v>119</v>
      </c>
      <c r="BG90" s="1087">
        <f>VLOOKUP(A90,'Hard Stats 2013-2014'!$A$2:$L$691,9,0)</f>
        <v>168</v>
      </c>
      <c r="BH90" s="776">
        <f t="shared" si="234"/>
        <v>250.96296296296296</v>
      </c>
      <c r="BI90" s="90">
        <f t="shared" si="235"/>
        <v>218.32911392405063</v>
      </c>
      <c r="BJ90" s="266">
        <f t="shared" si="236"/>
        <v>190.89583333333331</v>
      </c>
      <c r="BK90" s="266">
        <f t="shared" si="237"/>
        <v>168</v>
      </c>
      <c r="BL90" s="689">
        <f t="shared" si="238"/>
        <v>10.708983691721487</v>
      </c>
      <c r="BM90" s="91">
        <f t="shared" si="239"/>
        <v>9.0716403875886318</v>
      </c>
      <c r="BN90" s="218">
        <f t="shared" si="240"/>
        <v>7.6265722604216046</v>
      </c>
      <c r="BO90" s="218">
        <f t="shared" si="241"/>
        <v>6.3047670745027888</v>
      </c>
      <c r="BP90" s="720">
        <f t="shared" si="242"/>
        <v>2.5122623802460762</v>
      </c>
      <c r="BQ90" s="92">
        <f t="shared" si="243"/>
        <v>1.3197024030925082</v>
      </c>
      <c r="BR90" s="212">
        <f t="shared" si="244"/>
        <v>0.1638856932574253</v>
      </c>
      <c r="BS90" s="1100">
        <f t="shared" si="245"/>
        <v>-0.99450299848991186</v>
      </c>
      <c r="BT90" s="757">
        <f t="shared" si="246"/>
        <v>-2.4489109553081319</v>
      </c>
      <c r="BU90" s="94">
        <f t="shared" si="247"/>
        <v>0.91629087588387303</v>
      </c>
      <c r="BV90" s="204">
        <f t="shared" si="248"/>
        <v>-10.986998364495559</v>
      </c>
      <c r="BW90" s="871">
        <f>(((BS90+BC90)+AM90)+W90)</f>
        <v>-5.8374275669191658</v>
      </c>
      <c r="BX90" s="895">
        <f t="shared" si="249"/>
        <v>-6.7069269619117797</v>
      </c>
      <c r="BY90" s="509"/>
      <c r="BZ90" s="1115">
        <f>RANK(CB90,CB$90:CB$98)</f>
        <v>3</v>
      </c>
      <c r="CA90" s="907" t="str">
        <f t="shared" si="280"/>
        <v>Zdeno Chara</v>
      </c>
      <c r="CB90" s="128">
        <f t="shared" si="256"/>
        <v>-5.8374275669191658</v>
      </c>
      <c r="CC90" s="404">
        <v>1</v>
      </c>
      <c r="CD90" s="1042" t="str">
        <f>VLOOKUP(CC90,BZ$90:CB$98,2,FALSE)</f>
        <v>Shea Weber</v>
      </c>
      <c r="CE90" s="941">
        <f>VLOOKUP(CD90,CA$90:CC$98,2,FALSE)</f>
        <v>3.0931747407139705</v>
      </c>
      <c r="CF90" s="104"/>
      <c r="CG90" s="95" t="e">
        <f>RANK(CI90,CI$70:CI$185)</f>
        <v>#REF!</v>
      </c>
      <c r="CH90" s="9" t="e">
        <f>#REF!</f>
        <v>#REF!</v>
      </c>
      <c r="CI90" s="96" t="e">
        <f>#REF!</f>
        <v>#REF!</v>
      </c>
      <c r="CJ90" s="404">
        <f>CJ70+1</f>
        <v>2</v>
      </c>
      <c r="CK90" s="66" t="e">
        <f>VLOOKUP(CJ90,CG$70:CI$185,2,FALSE)</f>
        <v>#N/A</v>
      </c>
      <c r="CL90" s="146" t="e">
        <f>VLOOKUP(CK90,CH$70:CJ$185,2,FALSE)</f>
        <v>#N/A</v>
      </c>
      <c r="CM90" s="389"/>
      <c r="CN90" s="144">
        <f>RANK(CP90,CP$90:CP$98)</f>
        <v>3</v>
      </c>
      <c r="CO90" s="68" t="str">
        <f t="shared" si="258"/>
        <v>Zdeno Chara</v>
      </c>
      <c r="CP90" s="69">
        <f t="shared" si="253"/>
        <v>-6.7069269619117797</v>
      </c>
      <c r="CQ90" s="404">
        <v>1</v>
      </c>
      <c r="CR90" s="66" t="str">
        <f>VLOOKUP(CQ90,CN$90:CP$98,2,FALSE)</f>
        <v>Kris Letang</v>
      </c>
      <c r="CS90" s="146">
        <f>VLOOKUP(CR90,CO$90:CQ$98,2,FALSE)</f>
        <v>5.3352107266323081</v>
      </c>
      <c r="CT90" s="272"/>
      <c r="CU90" s="14"/>
      <c r="CV90" s="14"/>
      <c r="CW90" s="14"/>
      <c r="CX90" s="14"/>
      <c r="CY90" s="14"/>
      <c r="CZ90" s="14"/>
      <c r="DA90" s="14"/>
      <c r="DB90" s="14"/>
      <c r="DC90" s="14"/>
      <c r="DD90" s="14"/>
      <c r="DE90" s="14"/>
    </row>
    <row r="91" spans="1:109" ht="16.5" customHeight="1" outlineLevel="1">
      <c r="A91" t="str">
        <f t="shared" si="255"/>
        <v>Jason Garrison</v>
      </c>
      <c r="B91" s="413" t="str">
        <f t="shared" si="273"/>
        <v>Garrison</v>
      </c>
      <c r="C91" s="442" t="s">
        <v>40</v>
      </c>
      <c r="D91" s="422">
        <v>73</v>
      </c>
      <c r="E91" s="338">
        <v>77</v>
      </c>
      <c r="F91" s="339">
        <v>47</v>
      </c>
      <c r="G91" s="339">
        <f>VLOOKUP(A91,'Hard Stats 2013-2014'!$A$2:$L$691,4,0)</f>
        <v>81</v>
      </c>
      <c r="H91" s="340">
        <v>5</v>
      </c>
      <c r="I91" s="341">
        <v>16</v>
      </c>
      <c r="J91" s="342">
        <v>8</v>
      </c>
      <c r="K91" s="1062">
        <f>VLOOKUP(A91,'Hard Stats 2013-2014'!$A$2:$L$691,5,0)</f>
        <v>7</v>
      </c>
      <c r="L91" s="804">
        <f t="shared" si="298"/>
        <v>5.2739726027397253</v>
      </c>
      <c r="M91" s="344">
        <f t="shared" si="298"/>
        <v>16</v>
      </c>
      <c r="N91" s="345">
        <f t="shared" si="298"/>
        <v>13.106382978723405</v>
      </c>
      <c r="O91" s="618">
        <f t="shared" si="277"/>
        <v>6.6543209876543203</v>
      </c>
      <c r="P91" s="604">
        <f>(L91/(L$146))*1000</f>
        <v>2.2557668403687576</v>
      </c>
      <c r="Q91" s="346">
        <f>(M91/(M$146))*1000</f>
        <v>6.4064565796198885</v>
      </c>
      <c r="R91" s="347">
        <f>(N91/(N$146))*1000</f>
        <v>5.0704613205639015</v>
      </c>
      <c r="S91" s="650">
        <f>(O91/(O$146))*1000</f>
        <v>2.3497393335998962</v>
      </c>
      <c r="T91" s="637">
        <f>(P91-H$147)</f>
        <v>-5.9409544711066538</v>
      </c>
      <c r="U91" s="348">
        <f>(Q91-I$147)</f>
        <v>-1.3454814048762351</v>
      </c>
      <c r="V91" s="349">
        <f>(R91-J$147)</f>
        <v>-2.3922252466002778</v>
      </c>
      <c r="W91" s="1080">
        <f>(S91-K$147)</f>
        <v>-4.9495307393928041</v>
      </c>
      <c r="X91" s="670">
        <v>13</v>
      </c>
      <c r="Y91" s="341">
        <v>17</v>
      </c>
      <c r="Z91" s="342">
        <v>8</v>
      </c>
      <c r="AA91" s="1087">
        <f>VLOOKUP(A91,'Hard Stats 2013-2014'!$A$2:$L$691,6,0)</f>
        <v>26</v>
      </c>
      <c r="AB91" s="778">
        <f t="shared" si="210"/>
        <v>13.712328767123287</v>
      </c>
      <c r="AC91" s="350">
        <f t="shared" si="265"/>
        <v>17</v>
      </c>
      <c r="AD91" s="351">
        <f t="shared" si="212"/>
        <v>13.106382978723405</v>
      </c>
      <c r="AE91" s="703">
        <f t="shared" si="213"/>
        <v>24.716049382716047</v>
      </c>
      <c r="AF91" s="407">
        <f t="shared" si="214"/>
        <v>3.3733159700595472</v>
      </c>
      <c r="AG91" s="352">
        <f t="shared" si="215"/>
        <v>4.1116793674220657</v>
      </c>
      <c r="AH91" s="353">
        <f t="shared" si="216"/>
        <v>2.8377156635194227</v>
      </c>
      <c r="AI91" s="735">
        <f t="shared" si="217"/>
        <v>5.281782214610474</v>
      </c>
      <c r="AJ91" s="721">
        <f t="shared" si="218"/>
        <v>-4.8234053414158637</v>
      </c>
      <c r="AK91" s="354">
        <f t="shared" si="219"/>
        <v>-3.6402586170740578</v>
      </c>
      <c r="AL91" s="355">
        <f t="shared" si="220"/>
        <v>-4.6249709036447566</v>
      </c>
      <c r="AM91" s="1101">
        <f t="shared" si="221"/>
        <v>-2.0174878583822267</v>
      </c>
      <c r="AN91" s="670">
        <v>3</v>
      </c>
      <c r="AO91" s="341">
        <v>12</v>
      </c>
      <c r="AP91" s="342">
        <v>6</v>
      </c>
      <c r="AQ91" s="1107">
        <f>VLOOKUP(A91,'Hard Stats 2013-2014'!$A$2:$L$691,8,0)</f>
        <v>15</v>
      </c>
      <c r="AR91" s="778">
        <f t="shared" si="222"/>
        <v>3.1643835616438354</v>
      </c>
      <c r="AS91" s="350">
        <f t="shared" si="223"/>
        <v>12</v>
      </c>
      <c r="AT91" s="351">
        <f t="shared" si="224"/>
        <v>9.8297872340425521</v>
      </c>
      <c r="AU91" s="351">
        <f t="shared" si="225"/>
        <v>14.259259259259258</v>
      </c>
      <c r="AV91" s="690">
        <f t="shared" si="226"/>
        <v>1.5358780775456207</v>
      </c>
      <c r="AW91" s="352">
        <f t="shared" si="227"/>
        <v>5.9777261318013206</v>
      </c>
      <c r="AX91" s="353">
        <f t="shared" si="228"/>
        <v>4.1745560046762407</v>
      </c>
      <c r="AY91" s="353">
        <f t="shared" si="229"/>
        <v>5.8338134598095817</v>
      </c>
      <c r="AZ91" s="721">
        <f t="shared" si="230"/>
        <v>-6.6608432339297901</v>
      </c>
      <c r="BA91" s="354">
        <f t="shared" si="231"/>
        <v>-1.774211852694803</v>
      </c>
      <c r="BB91" s="355">
        <f t="shared" si="232"/>
        <v>-3.2881305624879387</v>
      </c>
      <c r="BC91" s="1101">
        <f t="shared" si="233"/>
        <v>-1.465456613183119</v>
      </c>
      <c r="BD91" s="670">
        <v>116</v>
      </c>
      <c r="BE91" s="341">
        <v>168</v>
      </c>
      <c r="BF91" s="342">
        <v>94</v>
      </c>
      <c r="BG91" s="1087">
        <f>VLOOKUP(A91,'Hard Stats 2013-2014'!$A$2:$L$691,9,0)</f>
        <v>181</v>
      </c>
      <c r="BH91" s="778">
        <f t="shared" si="234"/>
        <v>122.35616438356163</v>
      </c>
      <c r="BI91" s="350">
        <f t="shared" si="235"/>
        <v>168</v>
      </c>
      <c r="BJ91" s="351">
        <f t="shared" si="236"/>
        <v>154</v>
      </c>
      <c r="BK91" s="351">
        <f t="shared" si="237"/>
        <v>172.06172839506175</v>
      </c>
      <c r="BL91" s="690">
        <f t="shared" si="238"/>
        <v>5.2211296579190067</v>
      </c>
      <c r="BM91" s="352">
        <f t="shared" si="239"/>
        <v>6.9804505579821612</v>
      </c>
      <c r="BN91" s="353">
        <f t="shared" si="240"/>
        <v>6.1525288823569255</v>
      </c>
      <c r="BO91" s="353">
        <f t="shared" si="241"/>
        <v>6.4571971426620651</v>
      </c>
      <c r="BP91" s="721">
        <f t="shared" si="242"/>
        <v>-2.9755916535564042</v>
      </c>
      <c r="BQ91" s="354">
        <f t="shared" si="243"/>
        <v>-0.7714874265139624</v>
      </c>
      <c r="BR91" s="355">
        <f t="shared" si="244"/>
        <v>-1.3101576848072538</v>
      </c>
      <c r="BS91" s="1101">
        <f t="shared" si="245"/>
        <v>-0.84207293033063557</v>
      </c>
      <c r="BT91" s="758">
        <f t="shared" si="246"/>
        <v>-20.40079470000871</v>
      </c>
      <c r="BU91" s="356">
        <f t="shared" si="247"/>
        <v>-7.5314393011590584</v>
      </c>
      <c r="BV91" s="357">
        <f t="shared" si="248"/>
        <v>-11.615484397540227</v>
      </c>
      <c r="BW91" s="870">
        <f>(((BS91+BC91)+AM91)+W91)</f>
        <v>-9.2745481412887862</v>
      </c>
      <c r="BX91" s="893">
        <f t="shared" si="249"/>
        <v>-9.802518134151244</v>
      </c>
      <c r="BY91" s="509"/>
      <c r="BZ91" s="926">
        <f t="shared" ref="BZ91:BZ98" si="302">RANK(CB91,CB$90:CB$98)</f>
        <v>4</v>
      </c>
      <c r="CA91" s="132" t="str">
        <f t="shared" si="280"/>
        <v>Jason Garrison</v>
      </c>
      <c r="CB91" s="70">
        <f t="shared" si="256"/>
        <v>-9.2745481412887862</v>
      </c>
      <c r="CC91" s="142">
        <v>2</v>
      </c>
      <c r="CD91" s="32" t="str">
        <f t="shared" ref="CD91:CE91" si="303">VLOOKUP(CC91,BZ$90:CB$98,2,FALSE)</f>
        <v>Kris Letang</v>
      </c>
      <c r="CE91" s="399">
        <f t="shared" si="303"/>
        <v>2.4301614764442059</v>
      </c>
      <c r="CF91" s="42"/>
      <c r="CG91" s="44" t="e">
        <f>RANK(CI91,CI$137:CI$156)</f>
        <v>#REF!</v>
      </c>
      <c r="CH91" s="27" t="e">
        <f>#REF!</f>
        <v>#REF!</v>
      </c>
      <c r="CI91" s="64" t="e">
        <f>#REF!</f>
        <v>#REF!</v>
      </c>
      <c r="CJ91" s="142">
        <f>CJ174+1</f>
        <v>7</v>
      </c>
      <c r="CK91" s="32" t="e">
        <f>VLOOKUP(CJ91,CG$137:CI$156,2,FALSE)</f>
        <v>#N/A</v>
      </c>
      <c r="CL91" s="34" t="e">
        <f>VLOOKUP(CK91,CH$137:CJ$156,2,FALSE)</f>
        <v>#N/A</v>
      </c>
      <c r="CM91" s="45"/>
      <c r="CN91" s="120">
        <f t="shared" ref="CN91:CN98" si="304">RANK(CP91,CP$90:CP$98)</f>
        <v>6</v>
      </c>
      <c r="CO91" s="32" t="str">
        <f t="shared" si="258"/>
        <v>Jason Garrison</v>
      </c>
      <c r="CP91" s="34">
        <f t="shared" si="253"/>
        <v>-9.802518134151244</v>
      </c>
      <c r="CQ91" s="142">
        <v>2</v>
      </c>
      <c r="CR91" s="32" t="str">
        <f t="shared" ref="CR91:CS91" si="305">VLOOKUP(CQ91,CN$90:CP$98,2,FALSE)</f>
        <v>Shea Weber</v>
      </c>
      <c r="CS91" s="34">
        <f t="shared" si="305"/>
        <v>1.7845139378707966</v>
      </c>
      <c r="CT91" s="13"/>
      <c r="CU91" s="14"/>
      <c r="CV91" s="14"/>
      <c r="CW91" s="14"/>
      <c r="CX91" s="14"/>
      <c r="CY91" s="14"/>
      <c r="CZ91" s="14"/>
      <c r="DA91" s="14"/>
      <c r="DB91" s="14"/>
      <c r="DC91" s="14"/>
      <c r="DD91" s="14"/>
      <c r="DE91" s="14"/>
    </row>
    <row r="92" spans="1:109" ht="16.5" customHeight="1" outlineLevel="1" thickBot="1">
      <c r="A92" t="str">
        <f t="shared" si="255"/>
        <v>Andy Greene</v>
      </c>
      <c r="B92" s="392" t="str">
        <f t="shared" si="273"/>
        <v>Greene</v>
      </c>
      <c r="C92" s="434" t="s">
        <v>194</v>
      </c>
      <c r="D92" s="421">
        <v>82</v>
      </c>
      <c r="E92" s="189">
        <v>56</v>
      </c>
      <c r="F92" s="226">
        <v>48</v>
      </c>
      <c r="G92" s="226">
        <f>VLOOKUP(A92,'Hard Stats 2013-2014'!$A$2:$L$691,4,0)</f>
        <v>82</v>
      </c>
      <c r="H92" s="190">
        <v>4</v>
      </c>
      <c r="I92" s="82">
        <v>1</v>
      </c>
      <c r="J92" s="233">
        <v>4</v>
      </c>
      <c r="K92" s="1063">
        <f>VLOOKUP(A92,'Hard Stats 2013-2014'!$A$2:$L$691,5,0)</f>
        <v>8</v>
      </c>
      <c r="L92" s="802">
        <f t="shared" si="298"/>
        <v>3.75609756097561</v>
      </c>
      <c r="M92" s="80">
        <f t="shared" si="298"/>
        <v>1.375</v>
      </c>
      <c r="N92" s="345">
        <f t="shared" si="298"/>
        <v>6.4166666666666661</v>
      </c>
      <c r="O92" s="619">
        <f t="shared" si="277"/>
        <v>7.51219512195122</v>
      </c>
      <c r="P92" s="605">
        <f>(L92/(L$146))*1000</f>
        <v>1.606546139969945</v>
      </c>
      <c r="Q92" s="36">
        <f>(M92/(M$146))*1000</f>
        <v>0.55055486231108419</v>
      </c>
      <c r="R92" s="250">
        <f>(N92/(N$146))*1000</f>
        <v>2.4824133548594101</v>
      </c>
      <c r="S92" s="651">
        <f>(O92/(O$146))*1000</f>
        <v>2.6526674009977924</v>
      </c>
      <c r="T92" s="638">
        <f>(P92-H$147)</f>
        <v>-6.5901751715054662</v>
      </c>
      <c r="U92" s="37">
        <f>(Q92-I$147)</f>
        <v>-7.2013831221850397</v>
      </c>
      <c r="V92" s="257">
        <f>(R92-J$147)</f>
        <v>-4.9802732123047697</v>
      </c>
      <c r="W92" s="1081">
        <f>(S92-K$147)</f>
        <v>-4.6466026719949083</v>
      </c>
      <c r="X92" s="671">
        <v>19</v>
      </c>
      <c r="Y92" s="82">
        <v>15</v>
      </c>
      <c r="Z92" s="233">
        <v>12</v>
      </c>
      <c r="AA92" s="1087">
        <f>VLOOKUP(A92,'Hard Stats 2013-2014'!$A$2:$L$691,6,0)</f>
        <v>24</v>
      </c>
      <c r="AB92" s="777">
        <f t="shared" si="210"/>
        <v>17.841463414634148</v>
      </c>
      <c r="AC92" s="81">
        <f t="shared" si="265"/>
        <v>20.625</v>
      </c>
      <c r="AD92" s="265">
        <f t="shared" si="212"/>
        <v>19.25</v>
      </c>
      <c r="AE92" s="704">
        <f t="shared" si="213"/>
        <v>22.536585365853657</v>
      </c>
      <c r="AF92" s="358">
        <f t="shared" si="214"/>
        <v>4.3891081148898614</v>
      </c>
      <c r="AG92" s="38">
        <f t="shared" si="215"/>
        <v>4.9884345266517718</v>
      </c>
      <c r="AH92" s="217">
        <f t="shared" si="216"/>
        <v>4.1678948807941518</v>
      </c>
      <c r="AI92" s="736">
        <f t="shared" si="217"/>
        <v>4.8160340643540165</v>
      </c>
      <c r="AJ92" s="722">
        <f t="shared" si="218"/>
        <v>-3.8076131965855495</v>
      </c>
      <c r="AK92" s="39">
        <f t="shared" si="219"/>
        <v>-2.7635034578443518</v>
      </c>
      <c r="AL92" s="211">
        <f t="shared" si="220"/>
        <v>-3.2947916863700275</v>
      </c>
      <c r="AM92" s="1102">
        <f t="shared" si="221"/>
        <v>-2.4832360086386842</v>
      </c>
      <c r="AN92" s="671">
        <v>6</v>
      </c>
      <c r="AO92" s="82">
        <v>1</v>
      </c>
      <c r="AP92" s="233">
        <v>6</v>
      </c>
      <c r="AQ92" s="1092">
        <f>VLOOKUP(A92,'Hard Stats 2013-2014'!$A$2:$L$691,8,0)</f>
        <v>13</v>
      </c>
      <c r="AR92" s="777">
        <f t="shared" si="222"/>
        <v>5.6341463414634143</v>
      </c>
      <c r="AS92" s="81">
        <f t="shared" si="223"/>
        <v>1.375</v>
      </c>
      <c r="AT92" s="265">
        <f t="shared" si="224"/>
        <v>9.625</v>
      </c>
      <c r="AU92" s="265">
        <f t="shared" si="225"/>
        <v>12.207317073170731</v>
      </c>
      <c r="AV92" s="691">
        <f t="shared" si="226"/>
        <v>2.7346121868495197</v>
      </c>
      <c r="AW92" s="38">
        <f t="shared" si="227"/>
        <v>0.68494778593556804</v>
      </c>
      <c r="AX92" s="217">
        <f t="shared" si="228"/>
        <v>4.0875860879121522</v>
      </c>
      <c r="AY92" s="217">
        <f t="shared" si="229"/>
        <v>4.9943134741296671</v>
      </c>
      <c r="AZ92" s="722">
        <f t="shared" si="230"/>
        <v>-5.4621091246258917</v>
      </c>
      <c r="BA92" s="39">
        <f t="shared" si="231"/>
        <v>-7.0669901985605552</v>
      </c>
      <c r="BB92" s="211">
        <f t="shared" si="232"/>
        <v>-3.3751004792520272</v>
      </c>
      <c r="BC92" s="1102">
        <f t="shared" si="233"/>
        <v>-2.3049565988630336</v>
      </c>
      <c r="BD92" s="671">
        <v>61</v>
      </c>
      <c r="BE92" s="82">
        <v>53</v>
      </c>
      <c r="BF92" s="233">
        <v>63</v>
      </c>
      <c r="BG92" s="1087">
        <f>VLOOKUP(A92,'Hard Stats 2013-2014'!$A$2:$L$691,9,0)</f>
        <v>134</v>
      </c>
      <c r="BH92" s="777">
        <f t="shared" si="234"/>
        <v>57.280487804878049</v>
      </c>
      <c r="BI92" s="81">
        <f t="shared" si="235"/>
        <v>72.875</v>
      </c>
      <c r="BJ92" s="265">
        <f t="shared" si="236"/>
        <v>101.0625</v>
      </c>
      <c r="BK92" s="265">
        <f t="shared" si="237"/>
        <v>125.82926829268293</v>
      </c>
      <c r="BL92" s="691">
        <f t="shared" si="238"/>
        <v>2.4442483564669195</v>
      </c>
      <c r="BM92" s="38">
        <f t="shared" si="239"/>
        <v>3.0279781810294648</v>
      </c>
      <c r="BN92" s="217">
        <f t="shared" si="240"/>
        <v>4.0375970790467326</v>
      </c>
      <c r="BO92" s="217">
        <f t="shared" si="241"/>
        <v>4.7221680222647917</v>
      </c>
      <c r="BP92" s="722">
        <f t="shared" si="242"/>
        <v>-5.752472955008491</v>
      </c>
      <c r="BQ92" s="39">
        <f t="shared" si="243"/>
        <v>-4.7239598034666592</v>
      </c>
      <c r="BR92" s="211">
        <f t="shared" si="244"/>
        <v>-3.4250894881174467</v>
      </c>
      <c r="BS92" s="1102">
        <f t="shared" si="245"/>
        <v>-2.577102050727909</v>
      </c>
      <c r="BT92" s="759">
        <f t="shared" si="246"/>
        <v>-21.612370447725397</v>
      </c>
      <c r="BU92" s="85">
        <f t="shared" si="247"/>
        <v>-21.755836582056606</v>
      </c>
      <c r="BV92" s="202">
        <f t="shared" si="248"/>
        <v>-15.075254866044272</v>
      </c>
      <c r="BW92" s="872">
        <f>(((BS92+BC92)+AM92)+W92)</f>
        <v>-12.011897330224535</v>
      </c>
      <c r="BX92" s="896">
        <f t="shared" si="249"/>
        <v>-13.905298516153662</v>
      </c>
      <c r="BY92" s="509"/>
      <c r="BZ92" s="926">
        <f t="shared" si="302"/>
        <v>8</v>
      </c>
      <c r="CA92" s="132" t="str">
        <f t="shared" si="280"/>
        <v>Andy Greene</v>
      </c>
      <c r="CB92" s="72">
        <f t="shared" si="256"/>
        <v>-12.011897330224535</v>
      </c>
      <c r="CC92" s="142">
        <v>3</v>
      </c>
      <c r="CD92" s="27" t="str">
        <f t="shared" ref="CD92:CE92" si="306">VLOOKUP(CC92,BZ$90:CB$98,2,FALSE)</f>
        <v>Zdeno Chara</v>
      </c>
      <c r="CE92" s="940">
        <f t="shared" si="306"/>
        <v>-5.8374275669191658</v>
      </c>
      <c r="CF92" s="42"/>
      <c r="CG92" s="44" t="e">
        <f>RANK(CI92,CI$18:CI$163)</f>
        <v>#REF!</v>
      </c>
      <c r="CH92" s="31" t="e">
        <f>#REF!</f>
        <v>#REF!</v>
      </c>
      <c r="CI92" s="65" t="e">
        <f>#REF!</f>
        <v>#REF!</v>
      </c>
      <c r="CJ92" s="142">
        <f>CJ119+1</f>
        <v>9</v>
      </c>
      <c r="CK92" s="67" t="e">
        <f>VLOOKUP(CJ92,CG$18:CI$163,2,FALSE)</f>
        <v>#N/A</v>
      </c>
      <c r="CL92" s="35" t="e">
        <f>VLOOKUP(CK92,CH$18:CJ$163,2,FALSE)</f>
        <v>#N/A</v>
      </c>
      <c r="CM92" s="47"/>
      <c r="CN92" s="120">
        <f t="shared" si="304"/>
        <v>9</v>
      </c>
      <c r="CO92" s="67" t="str">
        <f t="shared" si="258"/>
        <v>Andy Greene</v>
      </c>
      <c r="CP92" s="35">
        <f t="shared" si="253"/>
        <v>-13.905298516153662</v>
      </c>
      <c r="CQ92" s="142">
        <v>3</v>
      </c>
      <c r="CR92" s="32" t="str">
        <f t="shared" ref="CR92:CS92" si="307">VLOOKUP(CQ92,CN$90:CP$98,2,FALSE)</f>
        <v>Zdeno Chara</v>
      </c>
      <c r="CS92" s="34">
        <f t="shared" si="307"/>
        <v>-6.7069269619117797</v>
      </c>
      <c r="CT92" s="40"/>
      <c r="CU92" s="14"/>
      <c r="CV92" s="14"/>
      <c r="CW92" s="14"/>
      <c r="CX92" s="14"/>
      <c r="CY92" s="14"/>
      <c r="CZ92" s="14"/>
      <c r="DA92" s="14"/>
      <c r="DB92" s="14"/>
      <c r="DC92" s="14"/>
      <c r="DD92" s="14"/>
      <c r="DE92" s="14"/>
    </row>
    <row r="93" spans="1:109" ht="16.5" customHeight="1" outlineLevel="1">
      <c r="A93" t="str">
        <f t="shared" si="255"/>
        <v>Kris Letang</v>
      </c>
      <c r="B93" s="391" t="str">
        <f t="shared" si="273"/>
        <v>Letang</v>
      </c>
      <c r="C93" s="438" t="s">
        <v>106</v>
      </c>
      <c r="D93" s="417">
        <v>82</v>
      </c>
      <c r="E93" s="154">
        <v>51</v>
      </c>
      <c r="F93" s="224">
        <v>35</v>
      </c>
      <c r="G93" s="224">
        <f>VLOOKUP(A93,'Hard Stats 2013-2014'!$A$2:$L$691,4,0)</f>
        <v>37</v>
      </c>
      <c r="H93" s="155">
        <v>8</v>
      </c>
      <c r="I93" s="156">
        <v>10</v>
      </c>
      <c r="J93" s="231">
        <v>5</v>
      </c>
      <c r="K93" s="1058">
        <f>VLOOKUP(A93,'Hard Stats 2013-2014'!$A$2:$L$691,5,0)</f>
        <v>11</v>
      </c>
      <c r="L93" s="497">
        <f t="shared" ref="L93:N94" si="308">(H93/D93)*77</f>
        <v>7.51219512195122</v>
      </c>
      <c r="M93" s="158">
        <f t="shared" si="308"/>
        <v>15.098039215686274</v>
      </c>
      <c r="N93" s="240">
        <f t="shared" si="308"/>
        <v>11</v>
      </c>
      <c r="O93" s="612">
        <f t="shared" si="277"/>
        <v>22.891891891891895</v>
      </c>
      <c r="P93" s="599">
        <f>(L93/(L$146))*1000</f>
        <v>3.21309227993989</v>
      </c>
      <c r="Q93" s="159">
        <f>(M93/(M$146))*1000</f>
        <v>6.045308292043277</v>
      </c>
      <c r="R93" s="249">
        <f>(N93/(N$146))*1000</f>
        <v>4.25556575118756</v>
      </c>
      <c r="S93" s="645">
        <f>(O93/(O$146))*1000</f>
        <v>8.0834662016892196</v>
      </c>
      <c r="T93" s="632">
        <f>(P93-H$147)</f>
        <v>-4.9836290315355214</v>
      </c>
      <c r="U93" s="20">
        <f>(Q93-I$147)</f>
        <v>-1.7066296924528466</v>
      </c>
      <c r="V93" s="256">
        <f>(R93-J$147)</f>
        <v>-3.2071208159766194</v>
      </c>
      <c r="W93" s="1074">
        <f>(S93-K$147)</f>
        <v>0.78419612869651889</v>
      </c>
      <c r="X93" s="663">
        <v>42</v>
      </c>
      <c r="Y93" s="156">
        <v>32</v>
      </c>
      <c r="Z93" s="231">
        <v>33</v>
      </c>
      <c r="AA93" s="1087">
        <f>VLOOKUP(A93,'Hard Stats 2013-2014'!$A$2:$L$691,6,0)</f>
        <v>11</v>
      </c>
      <c r="AB93" s="774">
        <f t="shared" si="210"/>
        <v>39.439024390243901</v>
      </c>
      <c r="AC93" s="160">
        <f t="shared" si="265"/>
        <v>48.313725490196077</v>
      </c>
      <c r="AD93" s="264">
        <f t="shared" si="212"/>
        <v>72.599999999999994</v>
      </c>
      <c r="AE93" s="698">
        <f t="shared" si="213"/>
        <v>22.891891891891895</v>
      </c>
      <c r="AF93" s="308">
        <f t="shared" si="214"/>
        <v>9.7022389908091657</v>
      </c>
      <c r="AG93" s="153">
        <f t="shared" si="215"/>
        <v>11.685326368313691</v>
      </c>
      <c r="AH93" s="216">
        <f t="shared" si="216"/>
        <v>15.718917836137946</v>
      </c>
      <c r="AI93" s="729">
        <f t="shared" si="217"/>
        <v>4.891962529332571</v>
      </c>
      <c r="AJ93" s="716">
        <f t="shared" si="218"/>
        <v>1.5055176793337548</v>
      </c>
      <c r="AK93" s="162">
        <f t="shared" si="219"/>
        <v>3.9333883838175669</v>
      </c>
      <c r="AL93" s="210">
        <f t="shared" si="220"/>
        <v>8.2562312689737674</v>
      </c>
      <c r="AM93" s="1096">
        <f t="shared" si="221"/>
        <v>-2.4073075436601297</v>
      </c>
      <c r="AN93" s="663">
        <v>24</v>
      </c>
      <c r="AO93" s="156">
        <v>15</v>
      </c>
      <c r="AP93" s="231">
        <v>13</v>
      </c>
      <c r="AQ93" s="1091">
        <f>VLOOKUP(A93,'Hard Stats 2013-2014'!$A$2:$L$691,8,0)</f>
        <v>12</v>
      </c>
      <c r="AR93" s="774">
        <f t="shared" si="222"/>
        <v>22.536585365853657</v>
      </c>
      <c r="AS93" s="160">
        <f t="shared" si="223"/>
        <v>22.647058823529413</v>
      </c>
      <c r="AT93" s="264">
        <f t="shared" si="224"/>
        <v>28.6</v>
      </c>
      <c r="AU93" s="264">
        <f t="shared" si="225"/>
        <v>24.972972972972975</v>
      </c>
      <c r="AV93" s="685">
        <f t="shared" si="226"/>
        <v>10.938448747398079</v>
      </c>
      <c r="AW93" s="153">
        <f t="shared" si="227"/>
        <v>11.281492944821121</v>
      </c>
      <c r="AX93" s="216">
        <f t="shared" si="228"/>
        <v>12.14597008979611</v>
      </c>
      <c r="AY93" s="216">
        <f t="shared" si="229"/>
        <v>10.217057086369216</v>
      </c>
      <c r="AZ93" s="716">
        <f t="shared" si="230"/>
        <v>2.7417274359226678</v>
      </c>
      <c r="BA93" s="162">
        <f t="shared" si="231"/>
        <v>3.5295549603249974</v>
      </c>
      <c r="BB93" s="210">
        <f t="shared" si="232"/>
        <v>4.6832835226319309</v>
      </c>
      <c r="BC93" s="1096">
        <f t="shared" si="233"/>
        <v>2.9177870133765156</v>
      </c>
      <c r="BD93" s="663">
        <v>236</v>
      </c>
      <c r="BE93" s="156">
        <v>142</v>
      </c>
      <c r="BF93" s="231">
        <v>95</v>
      </c>
      <c r="BG93" s="1087">
        <f>VLOOKUP(A93,'Hard Stats 2013-2014'!$A$2:$L$691,9,0)</f>
        <v>108</v>
      </c>
      <c r="BH93" s="774">
        <f t="shared" si="234"/>
        <v>221.60975609756096</v>
      </c>
      <c r="BI93" s="160">
        <f t="shared" si="235"/>
        <v>214.39215686274508</v>
      </c>
      <c r="BJ93" s="264">
        <f t="shared" si="236"/>
        <v>209</v>
      </c>
      <c r="BK93" s="264">
        <f t="shared" si="237"/>
        <v>224.75675675675674</v>
      </c>
      <c r="BL93" s="685">
        <f t="shared" si="238"/>
        <v>9.4564362643638198</v>
      </c>
      <c r="BM93" s="153">
        <f t="shared" si="239"/>
        <v>8.9080586369020711</v>
      </c>
      <c r="BN93" s="216">
        <f t="shared" si="240"/>
        <v>8.3498606260558272</v>
      </c>
      <c r="BO93" s="216">
        <f t="shared" si="241"/>
        <v>8.4347559510240018</v>
      </c>
      <c r="BP93" s="716">
        <f t="shared" si="242"/>
        <v>1.2597149528884088</v>
      </c>
      <c r="BQ93" s="162">
        <f t="shared" si="243"/>
        <v>1.1561206524059475</v>
      </c>
      <c r="BR93" s="210">
        <f t="shared" si="244"/>
        <v>0.88717405889164791</v>
      </c>
      <c r="BS93" s="1096">
        <f t="shared" si="245"/>
        <v>1.1354858780313011</v>
      </c>
      <c r="BT93" s="752">
        <f t="shared" si="246"/>
        <v>0.52333103660931002</v>
      </c>
      <c r="BU93" s="163">
        <f t="shared" si="247"/>
        <v>6.9124343040956653</v>
      </c>
      <c r="BV93" s="400">
        <f t="shared" si="248"/>
        <v>10.619568034520727</v>
      </c>
      <c r="BW93" s="870">
        <f>(((BS93+BC93)+AM93)+W93)</f>
        <v>2.4301614764442059</v>
      </c>
      <c r="BX93" s="893">
        <f t="shared" si="249"/>
        <v>5.3352107266323081</v>
      </c>
      <c r="BY93" s="509"/>
      <c r="BZ93" s="926">
        <f t="shared" si="302"/>
        <v>2</v>
      </c>
      <c r="CA93" s="27" t="str">
        <f t="shared" si="280"/>
        <v>Kris Letang</v>
      </c>
      <c r="CB93" s="401">
        <f t="shared" si="256"/>
        <v>2.4301614764442059</v>
      </c>
      <c r="CC93" s="142">
        <v>4</v>
      </c>
      <c r="CD93" s="107" t="str">
        <f t="shared" ref="CD93:CE93" si="309">VLOOKUP(CC93,BZ$90:CB$98,2,FALSE)</f>
        <v>Jason Garrison</v>
      </c>
      <c r="CE93" s="99">
        <f t="shared" si="309"/>
        <v>-9.2745481412887862</v>
      </c>
      <c r="CF93" s="42"/>
      <c r="CG93" s="44" t="e">
        <f>RANK(CI93,CI$70:CI$185)</f>
        <v>#REF!</v>
      </c>
      <c r="CH93" s="27" t="e">
        <f>#REF!</f>
        <v>#REF!</v>
      </c>
      <c r="CI93" s="64" t="e">
        <f>#REF!</f>
        <v>#REF!</v>
      </c>
      <c r="CJ93" s="142">
        <f>CJ91+1</f>
        <v>8</v>
      </c>
      <c r="CK93" s="113" t="e">
        <f>VLOOKUP(CJ93,CG$70:CI$185,2,FALSE)</f>
        <v>#N/A</v>
      </c>
      <c r="CL93" s="100" t="e">
        <f>VLOOKUP(CK93,CH$70:CJ$185,2,FALSE)</f>
        <v>#N/A</v>
      </c>
      <c r="CM93" s="45"/>
      <c r="CN93" s="120">
        <f t="shared" si="304"/>
        <v>1</v>
      </c>
      <c r="CO93" s="32" t="str">
        <f t="shared" si="258"/>
        <v>Kris Letang</v>
      </c>
      <c r="CP93" s="34">
        <f t="shared" si="253"/>
        <v>5.3352107266323081</v>
      </c>
      <c r="CQ93" s="142">
        <v>4</v>
      </c>
      <c r="CR93" s="113" t="str">
        <f t="shared" ref="CR93:CS93" si="310">VLOOKUP(CQ93,CN$90:CP$98,2,FALSE)</f>
        <v>Dion Phaneuf</v>
      </c>
      <c r="CS93" s="403">
        <f t="shared" si="310"/>
        <v>-7.7503298155331901</v>
      </c>
      <c r="CT93" s="13"/>
      <c r="CU93" s="14"/>
      <c r="CV93" s="14"/>
      <c r="CW93" s="14"/>
      <c r="CX93" s="14"/>
      <c r="CY93" s="14"/>
      <c r="CZ93" s="14"/>
      <c r="DA93" s="14"/>
      <c r="DB93" s="14"/>
      <c r="DC93" s="14"/>
      <c r="DD93" s="14"/>
      <c r="DE93" s="14"/>
    </row>
    <row r="94" spans="1:109" ht="16.5" customHeight="1" outlineLevel="1">
      <c r="A94" t="str">
        <f t="shared" si="255"/>
        <v>Dion Phaneuf</v>
      </c>
      <c r="B94" s="391" t="str">
        <f t="shared" si="273"/>
        <v>Phaneuf</v>
      </c>
      <c r="C94" s="438" t="s">
        <v>108</v>
      </c>
      <c r="D94" s="417">
        <v>66</v>
      </c>
      <c r="E94" s="154">
        <v>82</v>
      </c>
      <c r="F94" s="224">
        <v>48</v>
      </c>
      <c r="G94" s="224">
        <f>VLOOKUP(A94,'Hard Stats 2013-2014'!$A$2:$L$691,4,0)</f>
        <v>80</v>
      </c>
      <c r="H94" s="155">
        <v>8</v>
      </c>
      <c r="I94" s="156">
        <v>12</v>
      </c>
      <c r="J94" s="231">
        <v>9</v>
      </c>
      <c r="K94" s="1058">
        <f>VLOOKUP(A94,'Hard Stats 2013-2014'!$A$2:$L$691,5,0)</f>
        <v>8</v>
      </c>
      <c r="L94" s="497">
        <f t="shared" si="308"/>
        <v>9.3333333333333339</v>
      </c>
      <c r="M94" s="158">
        <f t="shared" si="308"/>
        <v>11.268292682926829</v>
      </c>
      <c r="N94" s="240">
        <f t="shared" si="308"/>
        <v>14.4375</v>
      </c>
      <c r="O94" s="612">
        <f t="shared" si="277"/>
        <v>7.7</v>
      </c>
      <c r="P94" s="599">
        <f>(L94/(L$146))*1000</f>
        <v>3.9920237417435001</v>
      </c>
      <c r="Q94" s="159">
        <f>(M94/(M$146))*1000</f>
        <v>4.5118642374762015</v>
      </c>
      <c r="R94" s="249">
        <f>(N94/(N$146))*1000</f>
        <v>5.5854300484336736</v>
      </c>
      <c r="S94" s="645">
        <f>(O94/(O$146))*1000</f>
        <v>2.7189840860227372</v>
      </c>
      <c r="T94" s="632">
        <f>(P94-H$147)</f>
        <v>-4.2046975697319109</v>
      </c>
      <c r="U94" s="20">
        <f>(Q94-I$147)</f>
        <v>-3.2400737470199221</v>
      </c>
      <c r="V94" s="256">
        <f>(R94-J$147)</f>
        <v>-1.8772565187305057</v>
      </c>
      <c r="W94" s="1074">
        <f>(S94-K$147)</f>
        <v>-4.5802859869699635</v>
      </c>
      <c r="X94" s="663">
        <v>22</v>
      </c>
      <c r="Y94" s="156">
        <v>32</v>
      </c>
      <c r="Z94" s="231">
        <v>19</v>
      </c>
      <c r="AA94" s="1087">
        <f>VLOOKUP(A94,'Hard Stats 2013-2014'!$A$2:$L$691,6,0)</f>
        <v>23</v>
      </c>
      <c r="AB94" s="774">
        <f t="shared" si="210"/>
        <v>25.666666666666664</v>
      </c>
      <c r="AC94" s="160">
        <f t="shared" si="265"/>
        <v>30.04878048780488</v>
      </c>
      <c r="AD94" s="264">
        <f t="shared" si="212"/>
        <v>30.479166666666664</v>
      </c>
      <c r="AE94" s="698">
        <f t="shared" si="213"/>
        <v>22.137499999999999</v>
      </c>
      <c r="AF94" s="308">
        <f t="shared" si="214"/>
        <v>6.3141555337012027</v>
      </c>
      <c r="AG94" s="153">
        <f t="shared" si="215"/>
        <v>7.2677029851707111</v>
      </c>
      <c r="AH94" s="216">
        <f t="shared" si="216"/>
        <v>6.5991668945907414</v>
      </c>
      <c r="AI94" s="729">
        <f t="shared" si="217"/>
        <v>4.7307501277977471</v>
      </c>
      <c r="AJ94" s="716">
        <f t="shared" si="218"/>
        <v>-1.8825657777742082</v>
      </c>
      <c r="AK94" s="162">
        <f t="shared" si="219"/>
        <v>-0.48423499932541247</v>
      </c>
      <c r="AL94" s="210">
        <f t="shared" si="220"/>
        <v>-0.86351967257343798</v>
      </c>
      <c r="AM94" s="1096">
        <f t="shared" si="221"/>
        <v>-2.5685199451949536</v>
      </c>
      <c r="AN94" s="663">
        <v>12</v>
      </c>
      <c r="AO94" s="156">
        <v>22</v>
      </c>
      <c r="AP94" s="231">
        <v>16</v>
      </c>
      <c r="AQ94" s="1091">
        <f>VLOOKUP(A94,'Hard Stats 2013-2014'!$A$2:$L$691,8,0)</f>
        <v>11</v>
      </c>
      <c r="AR94" s="774">
        <f t="shared" si="222"/>
        <v>14</v>
      </c>
      <c r="AS94" s="160">
        <f t="shared" si="223"/>
        <v>20.658536585365855</v>
      </c>
      <c r="AT94" s="264">
        <f t="shared" si="224"/>
        <v>25.666666666666664</v>
      </c>
      <c r="AU94" s="264">
        <f t="shared" si="225"/>
        <v>10.5875</v>
      </c>
      <c r="AV94" s="685">
        <f t="shared" si="226"/>
        <v>6.7950969491412314</v>
      </c>
      <c r="AW94" s="153">
        <f t="shared" si="227"/>
        <v>10.290922832592926</v>
      </c>
      <c r="AX94" s="216">
        <f t="shared" si="228"/>
        <v>10.900229567765738</v>
      </c>
      <c r="AY94" s="216">
        <f t="shared" si="229"/>
        <v>4.3316064939086152</v>
      </c>
      <c r="AZ94" s="716">
        <f t="shared" si="230"/>
        <v>-1.4016243623341795</v>
      </c>
      <c r="BA94" s="162">
        <f t="shared" si="231"/>
        <v>2.5389848480968027</v>
      </c>
      <c r="BB94" s="210">
        <f t="shared" si="232"/>
        <v>3.4375430006015586</v>
      </c>
      <c r="BC94" s="1096">
        <f t="shared" si="233"/>
        <v>-2.9676635790840855</v>
      </c>
      <c r="BD94" s="663">
        <v>190</v>
      </c>
      <c r="BE94" s="156">
        <v>202</v>
      </c>
      <c r="BF94" s="231">
        <v>88</v>
      </c>
      <c r="BG94" s="1087">
        <f>VLOOKUP(A94,'Hard Stats 2013-2014'!$A$2:$L$691,9,0)</f>
        <v>145</v>
      </c>
      <c r="BH94" s="774">
        <f t="shared" si="234"/>
        <v>221.66666666666669</v>
      </c>
      <c r="BI94" s="160">
        <f t="shared" si="235"/>
        <v>189.6829268292683</v>
      </c>
      <c r="BJ94" s="264">
        <f t="shared" si="236"/>
        <v>141.16666666666666</v>
      </c>
      <c r="BK94" s="264">
        <f t="shared" si="237"/>
        <v>139.5625</v>
      </c>
      <c r="BL94" s="685">
        <f t="shared" si="238"/>
        <v>9.458864727708546</v>
      </c>
      <c r="BM94" s="153">
        <f t="shared" si="239"/>
        <v>7.881382693006282</v>
      </c>
      <c r="BN94" s="216">
        <f t="shared" si="240"/>
        <v>5.6398181421605145</v>
      </c>
      <c r="BO94" s="216">
        <f t="shared" si="241"/>
        <v>5.23755389782914</v>
      </c>
      <c r="BP94" s="716">
        <f t="shared" si="242"/>
        <v>1.2621434162331351</v>
      </c>
      <c r="BQ94" s="162">
        <f t="shared" si="243"/>
        <v>0.12944470851015843</v>
      </c>
      <c r="BR94" s="162">
        <f t="shared" si="244"/>
        <v>-1.8228684250036649</v>
      </c>
      <c r="BS94" s="1096">
        <f t="shared" si="245"/>
        <v>-2.0617161751635606</v>
      </c>
      <c r="BT94" s="752">
        <f t="shared" si="246"/>
        <v>-6.2267442936071635</v>
      </c>
      <c r="BU94" s="163">
        <f t="shared" si="247"/>
        <v>-1.0558791897383735</v>
      </c>
      <c r="BV94" s="202">
        <f t="shared" si="248"/>
        <v>-1.1261016157060499</v>
      </c>
      <c r="BW94" s="870">
        <f>(((BS94+BC94)+AM94)+W94)</f>
        <v>-12.178185686412563</v>
      </c>
      <c r="BX94" s="893">
        <f t="shared" si="249"/>
        <v>-7.7503298155331901</v>
      </c>
      <c r="BY94" s="509"/>
      <c r="BZ94" s="926">
        <f t="shared" si="302"/>
        <v>9</v>
      </c>
      <c r="CA94" s="132" t="str">
        <f t="shared" si="280"/>
        <v>Dion Phaneuf</v>
      </c>
      <c r="CB94" s="70">
        <f t="shared" si="256"/>
        <v>-12.178185686412563</v>
      </c>
      <c r="CC94" s="142">
        <v>5</v>
      </c>
      <c r="CD94" s="32" t="str">
        <f t="shared" ref="CD94:CE94" si="311">VLOOKUP(CC94,BZ$90:CB$98,2,FALSE)</f>
        <v>Justin Schultz</v>
      </c>
      <c r="CE94" s="34">
        <f t="shared" si="311"/>
        <v>-10.898428347027458</v>
      </c>
      <c r="CF94" s="42"/>
      <c r="CG94" s="44" t="e">
        <f>RANK(CI94,CI$137:CI$156)</f>
        <v>#REF!</v>
      </c>
      <c r="CH94" s="27" t="e">
        <f>#REF!</f>
        <v>#REF!</v>
      </c>
      <c r="CI94" s="61" t="e">
        <f>#REF!</f>
        <v>#REF!</v>
      </c>
      <c r="CJ94" s="142">
        <f>CJ169+1</f>
        <v>2</v>
      </c>
      <c r="CK94" s="108" t="e">
        <f>VLOOKUP(CJ94,CG$137:CI$156,2,FALSE)</f>
        <v>#N/A</v>
      </c>
      <c r="CL94" s="34" t="e">
        <f>VLOOKUP(CK94,CH$137:CJ$156,2,FALSE)</f>
        <v>#N/A</v>
      </c>
      <c r="CM94" s="45"/>
      <c r="CN94" s="120">
        <f t="shared" si="304"/>
        <v>4</v>
      </c>
      <c r="CO94" s="32" t="str">
        <f t="shared" si="258"/>
        <v>Dion Phaneuf</v>
      </c>
      <c r="CP94" s="34">
        <f t="shared" si="253"/>
        <v>-7.7503298155331901</v>
      </c>
      <c r="CQ94" s="142">
        <v>5</v>
      </c>
      <c r="CR94" s="32" t="str">
        <f t="shared" ref="CR94:CS94" si="312">VLOOKUP(CQ94,CN$90:CP$98,2,FALSE)</f>
        <v>Justin Schultz</v>
      </c>
      <c r="CS94" s="34">
        <f t="shared" si="312"/>
        <v>-8.0010609660608178</v>
      </c>
      <c r="CT94" s="13"/>
      <c r="CU94" s="14"/>
      <c r="CV94" s="14"/>
      <c r="CW94" s="14"/>
      <c r="CX94" s="14"/>
      <c r="CY94" s="14"/>
      <c r="CZ94" s="14"/>
      <c r="DA94" s="14"/>
      <c r="DB94" s="14"/>
      <c r="DC94" s="14"/>
      <c r="DD94" s="14"/>
      <c r="DE94" s="14"/>
    </row>
    <row r="95" spans="1:109" ht="16.5" customHeight="1" outlineLevel="1">
      <c r="A95" t="str">
        <f t="shared" si="255"/>
        <v>Justin Schultz</v>
      </c>
      <c r="B95" s="391" t="str">
        <f t="shared" si="273"/>
        <v>Schultz</v>
      </c>
      <c r="C95" s="438" t="s">
        <v>110</v>
      </c>
      <c r="D95" s="417" t="s">
        <v>55</v>
      </c>
      <c r="E95" s="154" t="s">
        <v>55</v>
      </c>
      <c r="F95" s="224">
        <v>48</v>
      </c>
      <c r="G95" s="224">
        <f>VLOOKUP(A95,'Hard Stats 2013-2014'!$A$2:$L$691,4,0)</f>
        <v>74</v>
      </c>
      <c r="H95" s="155" t="s">
        <v>55</v>
      </c>
      <c r="I95" s="156" t="s">
        <v>55</v>
      </c>
      <c r="J95" s="231">
        <v>8</v>
      </c>
      <c r="K95" s="1058">
        <f>VLOOKUP(A95,'Hard Stats 2013-2014'!$A$2:$L$691,5,0)</f>
        <v>11</v>
      </c>
      <c r="L95" s="497" t="s">
        <v>55</v>
      </c>
      <c r="M95" s="158" t="s">
        <v>55</v>
      </c>
      <c r="N95" s="240">
        <f>(J95/F95)*77</f>
        <v>12.833333333333332</v>
      </c>
      <c r="O95" s="612">
        <f t="shared" si="277"/>
        <v>11.445945945945947</v>
      </c>
      <c r="P95" s="810" t="s">
        <v>55</v>
      </c>
      <c r="Q95" s="768" t="s">
        <v>55</v>
      </c>
      <c r="R95" s="249">
        <f>(N95/(N$146))*1000</f>
        <v>4.9648267097188201</v>
      </c>
      <c r="S95" s="645">
        <f>(O95/(O$146))*1000</f>
        <v>4.0417331008446098</v>
      </c>
      <c r="T95" s="817" t="s">
        <v>55</v>
      </c>
      <c r="U95" s="769" t="s">
        <v>55</v>
      </c>
      <c r="V95" s="256">
        <f>(R95-J$147)</f>
        <v>-2.4978598574453592</v>
      </c>
      <c r="W95" s="1074">
        <f>(S95-K$147)</f>
        <v>-3.2575369721480909</v>
      </c>
      <c r="X95" s="663" t="s">
        <v>55</v>
      </c>
      <c r="Y95" s="156" t="s">
        <v>55</v>
      </c>
      <c r="Z95" s="231">
        <v>19</v>
      </c>
      <c r="AA95" s="1087">
        <f>VLOOKUP(A95,'Hard Stats 2013-2014'!$A$2:$L$691,6,0)</f>
        <v>22</v>
      </c>
      <c r="AB95" s="827" t="s">
        <v>55</v>
      </c>
      <c r="AC95" s="828" t="s">
        <v>55</v>
      </c>
      <c r="AD95" s="264">
        <f t="shared" si="212"/>
        <v>30.479166666666664</v>
      </c>
      <c r="AE95" s="698">
        <f t="shared" si="213"/>
        <v>22.891891891891895</v>
      </c>
      <c r="AF95" s="835" t="s">
        <v>55</v>
      </c>
      <c r="AG95" s="837" t="s">
        <v>55</v>
      </c>
      <c r="AH95" s="216">
        <f t="shared" si="216"/>
        <v>6.5991668945907414</v>
      </c>
      <c r="AI95" s="729">
        <f t="shared" si="217"/>
        <v>4.891962529332571</v>
      </c>
      <c r="AJ95" s="843" t="s">
        <v>55</v>
      </c>
      <c r="AK95" s="845" t="s">
        <v>55</v>
      </c>
      <c r="AL95" s="210">
        <f t="shared" si="220"/>
        <v>-0.86351967257343798</v>
      </c>
      <c r="AM95" s="1096">
        <f t="shared" si="221"/>
        <v>-2.4073075436601297</v>
      </c>
      <c r="AN95" s="663" t="s">
        <v>55</v>
      </c>
      <c r="AO95" s="156" t="s">
        <v>55</v>
      </c>
      <c r="AP95" s="231">
        <v>15</v>
      </c>
      <c r="AQ95" s="1091">
        <f>VLOOKUP(A95,'Hard Stats 2013-2014'!$A$2:$L$691,8,0)</f>
        <v>12</v>
      </c>
      <c r="AR95" s="827" t="s">
        <v>55</v>
      </c>
      <c r="AS95" s="828" t="s">
        <v>55</v>
      </c>
      <c r="AT95" s="264">
        <f t="shared" si="224"/>
        <v>24.0625</v>
      </c>
      <c r="AU95" s="264">
        <f t="shared" si="225"/>
        <v>12.486486486486488</v>
      </c>
      <c r="AV95" s="851" t="s">
        <v>55</v>
      </c>
      <c r="AW95" s="837" t="s">
        <v>55</v>
      </c>
      <c r="AX95" s="216">
        <f t="shared" si="228"/>
        <v>10.218965219780381</v>
      </c>
      <c r="AY95" s="216">
        <f t="shared" si="229"/>
        <v>5.1085285431846081</v>
      </c>
      <c r="AZ95" s="843" t="s">
        <v>55</v>
      </c>
      <c r="BA95" s="845" t="s">
        <v>55</v>
      </c>
      <c r="BB95" s="210">
        <f t="shared" si="232"/>
        <v>2.756278652616202</v>
      </c>
      <c r="BC95" s="1096">
        <f t="shared" si="233"/>
        <v>-2.1907415298080926</v>
      </c>
      <c r="BD95" s="663" t="s">
        <v>55</v>
      </c>
      <c r="BE95" s="156" t="s">
        <v>55</v>
      </c>
      <c r="BF95" s="231">
        <v>85</v>
      </c>
      <c r="BG95" s="1087">
        <f>VLOOKUP(A95,'Hard Stats 2013-2014'!$A$2:$L$691,9,0)</f>
        <v>109</v>
      </c>
      <c r="BH95" s="827" t="s">
        <v>55</v>
      </c>
      <c r="BI95" s="828" t="s">
        <v>55</v>
      </c>
      <c r="BJ95" s="264">
        <f t="shared" si="236"/>
        <v>136.35416666666666</v>
      </c>
      <c r="BK95" s="264">
        <f t="shared" si="237"/>
        <v>113.41891891891892</v>
      </c>
      <c r="BL95" s="851" t="s">
        <v>55</v>
      </c>
      <c r="BM95" s="837" t="s">
        <v>55</v>
      </c>
      <c r="BN95" s="216">
        <f t="shared" si="240"/>
        <v>5.4475516145868603</v>
      </c>
      <c r="BO95" s="216">
        <f t="shared" si="241"/>
        <v>4.2564277715815555</v>
      </c>
      <c r="BP95" s="843" t="s">
        <v>55</v>
      </c>
      <c r="BQ95" s="845" t="s">
        <v>55</v>
      </c>
      <c r="BR95" s="210">
        <f t="shared" si="244"/>
        <v>-2.015134952577319</v>
      </c>
      <c r="BS95" s="1096">
        <f t="shared" si="245"/>
        <v>-3.0428423014111452</v>
      </c>
      <c r="BT95" s="861" t="s">
        <v>55</v>
      </c>
      <c r="BU95" s="860" t="s">
        <v>55</v>
      </c>
      <c r="BV95" s="202">
        <f t="shared" si="248"/>
        <v>-2.6202358299799142</v>
      </c>
      <c r="BW95" s="872">
        <f>(((BS95+BC95)+AM95)+W95)</f>
        <v>-10.898428347027458</v>
      </c>
      <c r="BX95" s="1051">
        <f>((BW95*0.65)+(BV95*0.35))</f>
        <v>-8.0010609660608178</v>
      </c>
      <c r="BY95" s="509"/>
      <c r="BZ95" s="926">
        <f t="shared" si="302"/>
        <v>5</v>
      </c>
      <c r="CA95" s="132" t="str">
        <f t="shared" si="280"/>
        <v>Justin Schultz</v>
      </c>
      <c r="CB95" s="70">
        <f t="shared" si="256"/>
        <v>-10.898428347027458</v>
      </c>
      <c r="CC95" s="142">
        <v>6</v>
      </c>
      <c r="CD95" s="107" t="str">
        <f t="shared" ref="CD95:CE95" si="313">VLOOKUP(CC95,BZ$90:CB$98,2,FALSE)</f>
        <v>Brent Seabrook</v>
      </c>
      <c r="CE95" s="99">
        <f t="shared" si="313"/>
        <v>-11.34491083538078</v>
      </c>
      <c r="CF95" s="42"/>
      <c r="CG95" s="44" t="e">
        <f>RANK(CI95,CI$70:CI$185)</f>
        <v>#REF!</v>
      </c>
      <c r="CH95" s="27" t="e">
        <f>#REF!</f>
        <v>#REF!</v>
      </c>
      <c r="CI95" s="64" t="e">
        <f>#REF!</f>
        <v>#REF!</v>
      </c>
      <c r="CJ95" s="142">
        <f>CJ93+1</f>
        <v>9</v>
      </c>
      <c r="CK95" s="113" t="e">
        <f t="shared" ref="CK95:CL97" si="314">VLOOKUP(CJ95,CG$70:CI$185,2,FALSE)</f>
        <v>#N/A</v>
      </c>
      <c r="CL95" s="100" t="e">
        <f t="shared" si="314"/>
        <v>#N/A</v>
      </c>
      <c r="CM95" s="45"/>
      <c r="CN95" s="120">
        <f t="shared" si="304"/>
        <v>5</v>
      </c>
      <c r="CO95" s="32" t="str">
        <f t="shared" si="258"/>
        <v>Justin Schultz</v>
      </c>
      <c r="CP95" s="34">
        <f t="shared" si="253"/>
        <v>-8.0010609660608178</v>
      </c>
      <c r="CQ95" s="142">
        <v>6</v>
      </c>
      <c r="CR95" s="113" t="str">
        <f t="shared" ref="CR95:CS95" si="315">VLOOKUP(CQ95,CN$90:CP$98,2,FALSE)</f>
        <v>Jason Garrison</v>
      </c>
      <c r="CS95" s="100">
        <f t="shared" si="315"/>
        <v>-9.802518134151244</v>
      </c>
      <c r="CT95" s="13"/>
      <c r="CU95" s="14"/>
      <c r="CV95" s="14"/>
      <c r="CW95" s="14"/>
      <c r="CX95" s="14"/>
      <c r="CY95" s="14"/>
      <c r="CZ95" s="14"/>
      <c r="DA95" s="14"/>
      <c r="DB95" s="14"/>
      <c r="DC95" s="14"/>
      <c r="DD95" s="14"/>
      <c r="DE95" s="14"/>
    </row>
    <row r="96" spans="1:109" ht="16.5" customHeight="1" outlineLevel="1">
      <c r="A96" t="str">
        <f t="shared" si="255"/>
        <v>Brent Seabrook</v>
      </c>
      <c r="B96" s="391" t="str">
        <f t="shared" si="273"/>
        <v>Seabrook</v>
      </c>
      <c r="C96" s="438" t="s">
        <v>154</v>
      </c>
      <c r="D96" s="417">
        <v>82</v>
      </c>
      <c r="E96" s="154">
        <v>78</v>
      </c>
      <c r="F96" s="224">
        <v>47</v>
      </c>
      <c r="G96" s="224">
        <f>VLOOKUP(A96,'Hard Stats 2013-2014'!$A$2:$L$691,4,0)</f>
        <v>82</v>
      </c>
      <c r="H96" s="155">
        <v>9</v>
      </c>
      <c r="I96" s="156">
        <v>9</v>
      </c>
      <c r="J96" s="231">
        <v>8</v>
      </c>
      <c r="K96" s="1058">
        <f>VLOOKUP(A96,'Hard Stats 2013-2014'!$A$2:$L$691,5,0)</f>
        <v>7</v>
      </c>
      <c r="L96" s="497">
        <f>(H96/D96)*77</f>
        <v>8.4512195121951219</v>
      </c>
      <c r="M96" s="158">
        <f>(I96/E96)*77</f>
        <v>8.884615384615385</v>
      </c>
      <c r="N96" s="240">
        <f>(J96/F96)*77</f>
        <v>13.106382978723405</v>
      </c>
      <c r="O96" s="612">
        <f t="shared" si="277"/>
        <v>6.5731707317073171</v>
      </c>
      <c r="P96" s="599">
        <f>(L96/(L$146))*1000</f>
        <v>3.6147288149323762</v>
      </c>
      <c r="Q96" s="159">
        <f>(M96/(M$146))*1000</f>
        <v>3.5574314180100823</v>
      </c>
      <c r="R96" s="249">
        <f>(N96/(N$146))*1000</f>
        <v>5.0704613205639015</v>
      </c>
      <c r="S96" s="645">
        <f>(O96/(O$146))*1000</f>
        <v>2.3210839758730684</v>
      </c>
      <c r="T96" s="632">
        <f>(P96-H$147)</f>
        <v>-4.5819924965430348</v>
      </c>
      <c r="U96" s="20">
        <f>(Q96-I$147)</f>
        <v>-4.1945065664860408</v>
      </c>
      <c r="V96" s="256">
        <f>(R96-J$147)</f>
        <v>-2.3922252466002778</v>
      </c>
      <c r="W96" s="1074">
        <f>(S96-K$147)</f>
        <v>-4.9781860971196323</v>
      </c>
      <c r="X96" s="663">
        <v>39</v>
      </c>
      <c r="Y96" s="156">
        <v>25</v>
      </c>
      <c r="Z96" s="231">
        <v>12</v>
      </c>
      <c r="AA96" s="1087">
        <f>VLOOKUP(A96,'Hard Stats 2013-2014'!$A$2:$L$691,6,0)</f>
        <v>34</v>
      </c>
      <c r="AB96" s="774">
        <f t="shared" si="210"/>
        <v>36.621951219512191</v>
      </c>
      <c r="AC96" s="160">
        <f t="shared" si="265"/>
        <v>24.679487179487182</v>
      </c>
      <c r="AD96" s="264">
        <f t="shared" si="212"/>
        <v>19.659574468085104</v>
      </c>
      <c r="AE96" s="698">
        <f t="shared" si="213"/>
        <v>31.926829268292682</v>
      </c>
      <c r="AF96" s="308">
        <f t="shared" si="214"/>
        <v>9.0092219200370831</v>
      </c>
      <c r="AG96" s="153">
        <f t="shared" si="215"/>
        <v>5.969066954967932</v>
      </c>
      <c r="AH96" s="216">
        <f t="shared" si="216"/>
        <v>4.2565734952791345</v>
      </c>
      <c r="AI96" s="729">
        <f t="shared" si="217"/>
        <v>6.8227149245015228</v>
      </c>
      <c r="AJ96" s="716">
        <f t="shared" si="218"/>
        <v>0.81250060856167217</v>
      </c>
      <c r="AK96" s="162">
        <f t="shared" si="219"/>
        <v>-1.7828710295281915</v>
      </c>
      <c r="AL96" s="210">
        <f t="shared" si="220"/>
        <v>-3.2061130718850448</v>
      </c>
      <c r="AM96" s="1096">
        <f t="shared" si="221"/>
        <v>-0.47655514849117786</v>
      </c>
      <c r="AN96" s="663">
        <v>20</v>
      </c>
      <c r="AO96" s="156">
        <v>4</v>
      </c>
      <c r="AP96" s="231">
        <v>7</v>
      </c>
      <c r="AQ96" s="1091">
        <f>VLOOKUP(A96,'Hard Stats 2013-2014'!$A$2:$L$691,8,0)</f>
        <v>9</v>
      </c>
      <c r="AR96" s="774">
        <f t="shared" si="222"/>
        <v>18.780487804878049</v>
      </c>
      <c r="AS96" s="160">
        <f t="shared" si="223"/>
        <v>3.9487179487179485</v>
      </c>
      <c r="AT96" s="264">
        <f t="shared" si="224"/>
        <v>11.468085106382977</v>
      </c>
      <c r="AU96" s="264">
        <f t="shared" si="225"/>
        <v>8.4512195121951219</v>
      </c>
      <c r="AV96" s="685">
        <f t="shared" si="226"/>
        <v>9.1153739561650671</v>
      </c>
      <c r="AW96" s="153">
        <f t="shared" si="227"/>
        <v>1.9670295390970156</v>
      </c>
      <c r="AX96" s="216">
        <f t="shared" si="228"/>
        <v>4.8703153387889468</v>
      </c>
      <c r="AY96" s="216">
        <f t="shared" si="229"/>
        <v>3.4576016359359234</v>
      </c>
      <c r="AZ96" s="716">
        <f t="shared" si="230"/>
        <v>0.91865264468965613</v>
      </c>
      <c r="BA96" s="162">
        <f t="shared" si="231"/>
        <v>-5.7849084453991075</v>
      </c>
      <c r="BB96" s="210">
        <f t="shared" si="232"/>
        <v>-2.5923712283752325</v>
      </c>
      <c r="BC96" s="1096">
        <f t="shared" si="233"/>
        <v>-3.8416684370567773</v>
      </c>
      <c r="BD96" s="663">
        <v>135</v>
      </c>
      <c r="BE96" s="156">
        <v>136</v>
      </c>
      <c r="BF96" s="231">
        <v>65</v>
      </c>
      <c r="BG96" s="1087">
        <f>VLOOKUP(A96,'Hard Stats 2013-2014'!$A$2:$L$691,9,0)</f>
        <v>149</v>
      </c>
      <c r="BH96" s="774">
        <f t="shared" si="234"/>
        <v>126.76829268292683</v>
      </c>
      <c r="BI96" s="160">
        <f t="shared" si="235"/>
        <v>134.25641025641025</v>
      </c>
      <c r="BJ96" s="264">
        <f t="shared" si="236"/>
        <v>106.48936170212767</v>
      </c>
      <c r="BK96" s="264">
        <f t="shared" si="237"/>
        <v>139.91463414634146</v>
      </c>
      <c r="BL96" s="685">
        <f t="shared" si="238"/>
        <v>5.4094021003776076</v>
      </c>
      <c r="BM96" s="153">
        <f t="shared" si="239"/>
        <v>5.5783942493276237</v>
      </c>
      <c r="BN96" s="216">
        <f t="shared" si="240"/>
        <v>4.2544082697148955</v>
      </c>
      <c r="BO96" s="216">
        <f t="shared" si="241"/>
        <v>5.2507689202795076</v>
      </c>
      <c r="BP96" s="716">
        <f t="shared" si="242"/>
        <v>-2.7873192110978033</v>
      </c>
      <c r="BQ96" s="162">
        <f t="shared" si="243"/>
        <v>-2.1735437351684999</v>
      </c>
      <c r="BR96" s="210">
        <f t="shared" si="244"/>
        <v>-3.2082782974492838</v>
      </c>
      <c r="BS96" s="1096">
        <f t="shared" si="245"/>
        <v>-2.0485011527131931</v>
      </c>
      <c r="BT96" s="752">
        <f t="shared" si="246"/>
        <v>-5.6381584543895098</v>
      </c>
      <c r="BU96" s="163">
        <f t="shared" si="247"/>
        <v>-13.935829776581841</v>
      </c>
      <c r="BV96" s="202">
        <f t="shared" si="248"/>
        <v>-11.398987844309838</v>
      </c>
      <c r="BW96" s="876">
        <f>(((BS96+BC96)+AM96)+W96)</f>
        <v>-11.34491083538078</v>
      </c>
      <c r="BX96" s="897">
        <f t="shared" si="249"/>
        <v>-11.620225832179603</v>
      </c>
      <c r="BY96" s="509"/>
      <c r="BZ96" s="926">
        <f t="shared" si="302"/>
        <v>6</v>
      </c>
      <c r="CA96" s="132" t="str">
        <f t="shared" si="280"/>
        <v>Brent Seabrook</v>
      </c>
      <c r="CB96" s="70">
        <f t="shared" si="256"/>
        <v>-11.34491083538078</v>
      </c>
      <c r="CC96" s="142">
        <v>7</v>
      </c>
      <c r="CD96" s="107" t="str">
        <f t="shared" ref="CD96:CE96" si="316">VLOOKUP(CC96,BZ$90:CB$98,2,FALSE)</f>
        <v>Slava Voynov</v>
      </c>
      <c r="CE96" s="99">
        <f t="shared" si="316"/>
        <v>-11.817061975826096</v>
      </c>
      <c r="CF96" s="42"/>
      <c r="CG96" s="44" t="e">
        <f>RANK(CI96,CI$70:CI$185)</f>
        <v>#REF!</v>
      </c>
      <c r="CH96" s="27" t="e">
        <f>#REF!</f>
        <v>#REF!</v>
      </c>
      <c r="CI96" s="64" t="e">
        <f>#REF!</f>
        <v>#REF!</v>
      </c>
      <c r="CJ96" s="142">
        <f>CJ95+1</f>
        <v>10</v>
      </c>
      <c r="CK96" s="113" t="e">
        <f t="shared" si="314"/>
        <v>#N/A</v>
      </c>
      <c r="CL96" s="100" t="e">
        <f t="shared" si="314"/>
        <v>#N/A</v>
      </c>
      <c r="CM96" s="45"/>
      <c r="CN96" s="120">
        <f t="shared" si="304"/>
        <v>8</v>
      </c>
      <c r="CO96" s="32" t="str">
        <f t="shared" si="258"/>
        <v>Brent Seabrook</v>
      </c>
      <c r="CP96" s="34">
        <f t="shared" si="253"/>
        <v>-11.620225832179603</v>
      </c>
      <c r="CQ96" s="142">
        <v>7</v>
      </c>
      <c r="CR96" s="113" t="str">
        <f t="shared" ref="CR96:CS96" si="317">VLOOKUP(CQ96,CN$90:CP$98,2,FALSE)</f>
        <v>Slava Voynov</v>
      </c>
      <c r="CS96" s="100">
        <f t="shared" si="317"/>
        <v>-11.089128708439983</v>
      </c>
      <c r="CT96" s="13"/>
      <c r="CU96" s="14"/>
      <c r="CV96" s="14"/>
      <c r="CW96" s="14"/>
      <c r="CX96" s="14"/>
      <c r="CY96" s="14"/>
      <c r="CZ96" s="14"/>
      <c r="DA96" s="14"/>
      <c r="DB96" s="14"/>
      <c r="DC96" s="14"/>
      <c r="DD96" s="14"/>
      <c r="DE96" s="14"/>
    </row>
    <row r="97" spans="1:109" ht="16.5" customHeight="1" outlineLevel="1">
      <c r="A97" t="str">
        <f t="shared" si="255"/>
        <v>Slava Voynov</v>
      </c>
      <c r="B97" s="391" t="str">
        <f t="shared" si="273"/>
        <v>Voynov</v>
      </c>
      <c r="C97" s="441" t="s">
        <v>158</v>
      </c>
      <c r="D97" s="422" t="s">
        <v>55</v>
      </c>
      <c r="E97" s="338">
        <v>54</v>
      </c>
      <c r="F97" s="339">
        <v>48</v>
      </c>
      <c r="G97" s="339">
        <f>VLOOKUP(A97,'Hard Stats 2013-2014'!$A$2:$L$691,4,0)</f>
        <v>82</v>
      </c>
      <c r="H97" s="340" t="s">
        <v>55</v>
      </c>
      <c r="I97" s="341">
        <v>8</v>
      </c>
      <c r="J97" s="342">
        <v>6</v>
      </c>
      <c r="K97" s="1062">
        <f>VLOOKUP(A97,'Hard Stats 2013-2014'!$A$2:$L$691,5,0)</f>
        <v>4</v>
      </c>
      <c r="L97" s="804" t="s">
        <v>55</v>
      </c>
      <c r="M97" s="344">
        <f>(I97/E97)*77</f>
        <v>11.407407407407407</v>
      </c>
      <c r="N97" s="405">
        <f>(J97/F97)*77</f>
        <v>9.625</v>
      </c>
      <c r="O97" s="624">
        <f t="shared" si="277"/>
        <v>3.75609756097561</v>
      </c>
      <c r="P97" s="810" t="s">
        <v>55</v>
      </c>
      <c r="Q97" s="159">
        <f>(M97/(M$146))*1000</f>
        <v>4.5675662650993649</v>
      </c>
      <c r="R97" s="249">
        <f>(N97/(N$146))*1000</f>
        <v>3.7236200322891153</v>
      </c>
      <c r="S97" s="645">
        <f>(O97/(O$146))*1000</f>
        <v>1.3263337004988962</v>
      </c>
      <c r="T97" s="817" t="s">
        <v>55</v>
      </c>
      <c r="U97" s="20">
        <f>(Q97-I$147)</f>
        <v>-3.1843717193967587</v>
      </c>
      <c r="V97" s="256">
        <f>(R97-J$147)</f>
        <v>-3.739066534875064</v>
      </c>
      <c r="W97" s="1074">
        <f>(S97-K$147)</f>
        <v>-5.9729363724938045</v>
      </c>
      <c r="X97" s="676" t="s">
        <v>55</v>
      </c>
      <c r="Y97" s="341">
        <v>12</v>
      </c>
      <c r="Z97" s="342">
        <v>19</v>
      </c>
      <c r="AA97" s="1087">
        <f>VLOOKUP(A97,'Hard Stats 2013-2014'!$A$2:$L$691,6,0)</f>
        <v>30</v>
      </c>
      <c r="AB97" s="834" t="s">
        <v>55</v>
      </c>
      <c r="AC97" s="350">
        <f t="shared" si="265"/>
        <v>17.111111111111111</v>
      </c>
      <c r="AD97" s="406">
        <f t="shared" si="212"/>
        <v>30.479166666666664</v>
      </c>
      <c r="AE97" s="708">
        <f t="shared" si="213"/>
        <v>28.170731707317074</v>
      </c>
      <c r="AF97" s="835" t="s">
        <v>55</v>
      </c>
      <c r="AG97" s="153">
        <f t="shared" si="215"/>
        <v>4.1385530887777664</v>
      </c>
      <c r="AH97" s="216">
        <f t="shared" si="216"/>
        <v>6.5991668945907414</v>
      </c>
      <c r="AI97" s="729">
        <f t="shared" si="217"/>
        <v>6.0200425804425208</v>
      </c>
      <c r="AJ97" s="843" t="s">
        <v>55</v>
      </c>
      <c r="AK97" s="162">
        <f t="shared" si="219"/>
        <v>-3.6133848957183572</v>
      </c>
      <c r="AL97" s="210">
        <f t="shared" si="220"/>
        <v>-0.86351967257343798</v>
      </c>
      <c r="AM97" s="1096">
        <f t="shared" si="221"/>
        <v>-1.2792274925501799</v>
      </c>
      <c r="AN97" s="676" t="s">
        <v>55</v>
      </c>
      <c r="AO97" s="341">
        <v>6</v>
      </c>
      <c r="AP97" s="342">
        <v>8</v>
      </c>
      <c r="AQ97" s="1107">
        <f>VLOOKUP(A97,'Hard Stats 2013-2014'!$A$2:$L$691,8,0)</f>
        <v>13</v>
      </c>
      <c r="AR97" s="834" t="s">
        <v>55</v>
      </c>
      <c r="AS97" s="350">
        <f t="shared" si="223"/>
        <v>8.5555555555555554</v>
      </c>
      <c r="AT97" s="406">
        <f t="shared" si="224"/>
        <v>12.833333333333332</v>
      </c>
      <c r="AU97" s="406">
        <f t="shared" si="225"/>
        <v>12.207317073170731</v>
      </c>
      <c r="AV97" s="851" t="s">
        <v>55</v>
      </c>
      <c r="AW97" s="153">
        <f t="shared" si="227"/>
        <v>4.2618973347102012</v>
      </c>
      <c r="AX97" s="216">
        <f t="shared" si="228"/>
        <v>5.450114783882869</v>
      </c>
      <c r="AY97" s="216">
        <f t="shared" si="229"/>
        <v>4.9943134741296671</v>
      </c>
      <c r="AZ97" s="843" t="s">
        <v>55</v>
      </c>
      <c r="BA97" s="162">
        <f t="shared" si="231"/>
        <v>-3.4900406497859224</v>
      </c>
      <c r="BB97" s="210">
        <f t="shared" si="232"/>
        <v>-2.0125717832813104</v>
      </c>
      <c r="BC97" s="1096">
        <f t="shared" si="233"/>
        <v>-2.3049565988630336</v>
      </c>
      <c r="BD97" s="676" t="s">
        <v>55</v>
      </c>
      <c r="BE97" s="341">
        <v>86</v>
      </c>
      <c r="BF97" s="342">
        <v>79</v>
      </c>
      <c r="BG97" s="1087">
        <f>VLOOKUP(A97,'Hard Stats 2013-2014'!$A$2:$L$691,9,0)</f>
        <v>143</v>
      </c>
      <c r="BH97" s="834" t="s">
        <v>55</v>
      </c>
      <c r="BI97" s="350">
        <f t="shared" si="235"/>
        <v>122.62962962962963</v>
      </c>
      <c r="BJ97" s="406">
        <f t="shared" si="236"/>
        <v>126.72916666666666</v>
      </c>
      <c r="BK97" s="406">
        <f t="shared" si="237"/>
        <v>134.28048780487805</v>
      </c>
      <c r="BL97" s="851" t="s">
        <v>55</v>
      </c>
      <c r="BM97" s="153">
        <f t="shared" si="239"/>
        <v>5.0952980153172254</v>
      </c>
      <c r="BN97" s="216">
        <f t="shared" si="240"/>
        <v>5.0630185594395529</v>
      </c>
      <c r="BO97" s="216">
        <f t="shared" si="241"/>
        <v>5.0393285610736216</v>
      </c>
      <c r="BP97" s="843" t="s">
        <v>55</v>
      </c>
      <c r="BQ97" s="162">
        <f t="shared" si="243"/>
        <v>-2.6566399691788982</v>
      </c>
      <c r="BR97" s="210">
        <f t="shared" si="244"/>
        <v>-2.3996680077246264</v>
      </c>
      <c r="BS97" s="1096">
        <f t="shared" si="245"/>
        <v>-2.2599415119190791</v>
      </c>
      <c r="BT97" s="868" t="s">
        <v>55</v>
      </c>
      <c r="BU97" s="356">
        <f t="shared" si="247"/>
        <v>-12.944437234079935</v>
      </c>
      <c r="BV97" s="357">
        <f t="shared" si="248"/>
        <v>-9.0148259984544392</v>
      </c>
      <c r="BW97" s="870">
        <f>(((BS97+BC97)+AM97)+W97)</f>
        <v>-11.817061975826096</v>
      </c>
      <c r="BX97" s="893">
        <f t="shared" si="249"/>
        <v>-11.089128708439983</v>
      </c>
      <c r="BY97" s="509"/>
      <c r="BZ97" s="926">
        <f t="shared" si="302"/>
        <v>7</v>
      </c>
      <c r="CA97" s="132" t="str">
        <f t="shared" si="280"/>
        <v>Slava Voynov</v>
      </c>
      <c r="CB97" s="70">
        <f t="shared" si="256"/>
        <v>-11.817061975826096</v>
      </c>
      <c r="CC97" s="142">
        <v>8</v>
      </c>
      <c r="CD97" s="107" t="str">
        <f t="shared" ref="CD97:CE97" si="318">VLOOKUP(CC97,BZ$90:CB$98,2,FALSE)</f>
        <v>Andy Greene</v>
      </c>
      <c r="CE97" s="99">
        <f t="shared" si="318"/>
        <v>-12.011897330224535</v>
      </c>
      <c r="CF97" s="42"/>
      <c r="CG97" s="44" t="e">
        <f>RANK(CI97,CI$70:CI$185)</f>
        <v>#REF!</v>
      </c>
      <c r="CH97" s="27" t="e">
        <f>#REF!</f>
        <v>#REF!</v>
      </c>
      <c r="CI97" s="64" t="e">
        <f>#REF!</f>
        <v>#REF!</v>
      </c>
      <c r="CJ97" s="142">
        <f>CJ96+1</f>
        <v>11</v>
      </c>
      <c r="CK97" s="113" t="e">
        <f t="shared" si="314"/>
        <v>#N/A</v>
      </c>
      <c r="CL97" s="100" t="e">
        <f t="shared" si="314"/>
        <v>#N/A</v>
      </c>
      <c r="CM97" s="45"/>
      <c r="CN97" s="120">
        <f t="shared" si="304"/>
        <v>7</v>
      </c>
      <c r="CO97" s="32" t="str">
        <f t="shared" si="258"/>
        <v>Slava Voynov</v>
      </c>
      <c r="CP97" s="34">
        <f t="shared" si="253"/>
        <v>-11.089128708439983</v>
      </c>
      <c r="CQ97" s="142">
        <v>8</v>
      </c>
      <c r="CR97" s="113" t="str">
        <f t="shared" ref="CR97:CS97" si="319">VLOOKUP(CQ97,CN$90:CP$98,2,FALSE)</f>
        <v>Brent Seabrook</v>
      </c>
      <c r="CS97" s="100">
        <f t="shared" si="319"/>
        <v>-11.620225832179603</v>
      </c>
      <c r="CT97" s="13"/>
      <c r="CU97" s="14"/>
      <c r="CV97" s="14"/>
      <c r="CW97" s="14"/>
      <c r="CX97" s="14"/>
      <c r="CY97" s="14"/>
      <c r="CZ97" s="14"/>
      <c r="DA97" s="14"/>
      <c r="DB97" s="14"/>
      <c r="DC97" s="14"/>
      <c r="DD97" s="14"/>
      <c r="DE97" s="14"/>
    </row>
    <row r="98" spans="1:109" ht="16.5" customHeight="1" outlineLevel="1" thickBot="1">
      <c r="A98" t="str">
        <f t="shared" si="255"/>
        <v>Shea Weber</v>
      </c>
      <c r="B98" s="391" t="str">
        <f t="shared" si="273"/>
        <v>Weber</v>
      </c>
      <c r="C98" s="438" t="s">
        <v>107</v>
      </c>
      <c r="D98" s="417">
        <v>82</v>
      </c>
      <c r="E98" s="154">
        <v>78</v>
      </c>
      <c r="F98" s="224">
        <v>48</v>
      </c>
      <c r="G98" s="224">
        <f>VLOOKUP(A98,'Hard Stats 2013-2014'!$A$2:$L$691,4,0)</f>
        <v>79</v>
      </c>
      <c r="H98" s="155">
        <v>16</v>
      </c>
      <c r="I98" s="156">
        <v>19</v>
      </c>
      <c r="J98" s="231">
        <v>9</v>
      </c>
      <c r="K98" s="1058">
        <f>VLOOKUP(A98,'Hard Stats 2013-2014'!$A$2:$L$691,5,0)</f>
        <v>23</v>
      </c>
      <c r="L98" s="497">
        <f>(H98/D98)*77</f>
        <v>15.02439024390244</v>
      </c>
      <c r="M98" s="158">
        <f>(I98/E98)*77</f>
        <v>18.756410256410255</v>
      </c>
      <c r="N98" s="240">
        <f>(J98/F98)*77</f>
        <v>14.4375</v>
      </c>
      <c r="O98" s="612">
        <f t="shared" si="277"/>
        <v>22.417721518987342</v>
      </c>
      <c r="P98" s="599">
        <f>(L98/(L$146))*1000</f>
        <v>6.42618455987978</v>
      </c>
      <c r="Q98" s="159">
        <f>(M98/(M$146))*1000</f>
        <v>7.5101329935768399</v>
      </c>
      <c r="R98" s="249">
        <f>(N98/(N$146))*1000</f>
        <v>5.5854300484336736</v>
      </c>
      <c r="S98" s="645">
        <f>(O98/(O$146))*1000</f>
        <v>7.9160296175345515</v>
      </c>
      <c r="T98" s="632">
        <f>(P98-H$147)</f>
        <v>-1.770536751595631</v>
      </c>
      <c r="U98" s="20">
        <f>(Q98-I$147)</f>
        <v>-0.24180499091928365</v>
      </c>
      <c r="V98" s="256">
        <f>(R98-J$147)</f>
        <v>-1.8772565187305057</v>
      </c>
      <c r="W98" s="1074">
        <f>(S98-K$147)</f>
        <v>0.61675954454185078</v>
      </c>
      <c r="X98" s="663">
        <v>32</v>
      </c>
      <c r="Y98" s="156">
        <v>30</v>
      </c>
      <c r="Z98" s="231">
        <v>19</v>
      </c>
      <c r="AA98" s="1087">
        <f>VLOOKUP(A98,'Hard Stats 2013-2014'!$A$2:$L$691,6,0)</f>
        <v>33</v>
      </c>
      <c r="AB98" s="774">
        <f t="shared" si="210"/>
        <v>30.04878048780488</v>
      </c>
      <c r="AC98" s="160">
        <f t="shared" si="265"/>
        <v>29.615384615384617</v>
      </c>
      <c r="AD98" s="264">
        <f t="shared" si="212"/>
        <v>30.479166666666664</v>
      </c>
      <c r="AE98" s="698">
        <f t="shared" si="213"/>
        <v>32.164556962025316</v>
      </c>
      <c r="AF98" s="308">
        <f t="shared" si="214"/>
        <v>7.3921820882355558</v>
      </c>
      <c r="AG98" s="153">
        <f t="shared" si="215"/>
        <v>7.1628803459615185</v>
      </c>
      <c r="AH98" s="216">
        <f t="shared" si="216"/>
        <v>6.5991668945907414</v>
      </c>
      <c r="AI98" s="729">
        <f t="shared" si="217"/>
        <v>6.8735169715938653</v>
      </c>
      <c r="AJ98" s="716">
        <f t="shared" si="218"/>
        <v>-0.80453922323985516</v>
      </c>
      <c r="AK98" s="162">
        <f t="shared" si="219"/>
        <v>-0.58905763853460513</v>
      </c>
      <c r="AL98" s="210">
        <f t="shared" si="220"/>
        <v>-0.86351967257343798</v>
      </c>
      <c r="AM98" s="1096">
        <f t="shared" si="221"/>
        <v>-0.42575310139883538</v>
      </c>
      <c r="AN98" s="663">
        <v>17</v>
      </c>
      <c r="AO98" s="156">
        <v>22</v>
      </c>
      <c r="AP98" s="231">
        <v>12</v>
      </c>
      <c r="AQ98" s="1091">
        <f>VLOOKUP(A98,'Hard Stats 2013-2014'!$A$2:$L$691,8,0)</f>
        <v>26</v>
      </c>
      <c r="AR98" s="774">
        <f t="shared" si="222"/>
        <v>15.963414634146341</v>
      </c>
      <c r="AS98" s="160">
        <f t="shared" si="223"/>
        <v>21.717948717948719</v>
      </c>
      <c r="AT98" s="264">
        <f t="shared" si="224"/>
        <v>19.25</v>
      </c>
      <c r="AU98" s="264">
        <f t="shared" si="225"/>
        <v>25.341772151898731</v>
      </c>
      <c r="AV98" s="685">
        <f t="shared" si="226"/>
        <v>7.7480678627403066</v>
      </c>
      <c r="AW98" s="153">
        <f t="shared" si="227"/>
        <v>10.818662465033588</v>
      </c>
      <c r="AX98" s="216">
        <f t="shared" si="228"/>
        <v>8.1751721758243043</v>
      </c>
      <c r="AY98" s="216">
        <f t="shared" si="229"/>
        <v>10.367941895661588</v>
      </c>
      <c r="AZ98" s="716">
        <f t="shared" si="230"/>
        <v>-0.44865344873510438</v>
      </c>
      <c r="BA98" s="162">
        <f t="shared" si="231"/>
        <v>3.0667244805374647</v>
      </c>
      <c r="BB98" s="210">
        <f t="shared" si="232"/>
        <v>0.712485608660125</v>
      </c>
      <c r="BC98" s="1096">
        <f t="shared" si="233"/>
        <v>3.0686718226688869</v>
      </c>
      <c r="BD98" s="663">
        <v>254</v>
      </c>
      <c r="BE98" s="156">
        <v>230</v>
      </c>
      <c r="BF98" s="231">
        <v>124</v>
      </c>
      <c r="BG98" s="1087">
        <f>VLOOKUP(A98,'Hard Stats 2013-2014'!$A$2:$L$691,9,0)</f>
        <v>195</v>
      </c>
      <c r="BH98" s="774">
        <f t="shared" si="234"/>
        <v>238.51219512195124</v>
      </c>
      <c r="BI98" s="160">
        <f t="shared" si="235"/>
        <v>227.05128205128207</v>
      </c>
      <c r="BJ98" s="264">
        <f t="shared" si="236"/>
        <v>198.91666666666669</v>
      </c>
      <c r="BK98" s="264">
        <f t="shared" si="237"/>
        <v>190.0632911392405</v>
      </c>
      <c r="BL98" s="685">
        <f t="shared" si="238"/>
        <v>10.177689877747502</v>
      </c>
      <c r="BM98" s="153">
        <f t="shared" si="239"/>
        <v>9.434049098127602</v>
      </c>
      <c r="BN98" s="216">
        <f t="shared" si="240"/>
        <v>7.9470164730443615</v>
      </c>
      <c r="BO98" s="216">
        <f t="shared" si="241"/>
        <v>7.1327665478947688</v>
      </c>
      <c r="BP98" s="716">
        <f t="shared" si="242"/>
        <v>1.9809685662720913</v>
      </c>
      <c r="BQ98" s="162">
        <f t="shared" si="243"/>
        <v>1.6821111136314784</v>
      </c>
      <c r="BR98" s="210">
        <f t="shared" si="244"/>
        <v>0.48432990588018221</v>
      </c>
      <c r="BS98" s="1096">
        <f t="shared" si="245"/>
        <v>-0.16650352509793187</v>
      </c>
      <c r="BT98" s="752">
        <f t="shared" si="246"/>
        <v>-1.0427608572984992</v>
      </c>
      <c r="BU98" s="163">
        <f t="shared" si="247"/>
        <v>3.9179729647150543</v>
      </c>
      <c r="BV98" s="202">
        <f t="shared" si="248"/>
        <v>-1.5439606767636365</v>
      </c>
      <c r="BW98" s="870">
        <f>(((BS98+BC98)+AM98)+W98)</f>
        <v>3.0931747407139705</v>
      </c>
      <c r="BX98" s="893">
        <f t="shared" si="249"/>
        <v>1.7845139378707966</v>
      </c>
      <c r="BY98" s="509"/>
      <c r="BZ98" s="926">
        <f t="shared" si="302"/>
        <v>1</v>
      </c>
      <c r="CA98" s="132" t="str">
        <f>C98</f>
        <v>Shea Weber</v>
      </c>
      <c r="CB98" s="70">
        <f t="shared" si="256"/>
        <v>3.0931747407139705</v>
      </c>
      <c r="CC98" s="141">
        <v>9</v>
      </c>
      <c r="CD98" s="107" t="str">
        <f t="shared" ref="CD98:CE98" si="320">VLOOKUP(CC98,BZ$90:CB$98,2,FALSE)</f>
        <v>Dion Phaneuf</v>
      </c>
      <c r="CE98" s="99">
        <f t="shared" si="320"/>
        <v>-12.178185686412563</v>
      </c>
      <c r="CF98" s="42"/>
      <c r="CG98" s="44"/>
      <c r="CH98" s="27"/>
      <c r="CI98" s="61"/>
      <c r="CJ98" s="141"/>
      <c r="CK98" s="135"/>
      <c r="CL98" s="101"/>
      <c r="CM98" s="45"/>
      <c r="CN98" s="120">
        <f t="shared" si="304"/>
        <v>2</v>
      </c>
      <c r="CO98" s="32" t="str">
        <f t="shared" si="258"/>
        <v>Shea Weber</v>
      </c>
      <c r="CP98" s="34">
        <f t="shared" si="253"/>
        <v>1.7845139378707966</v>
      </c>
      <c r="CQ98" s="142">
        <v>9</v>
      </c>
      <c r="CR98" s="110" t="str">
        <f t="shared" ref="CR98:CS98" si="321">VLOOKUP(CQ98,CN$90:CP$98,2,FALSE)</f>
        <v>Andy Greene</v>
      </c>
      <c r="CS98" s="101">
        <f t="shared" si="321"/>
        <v>-13.905298516153662</v>
      </c>
      <c r="CT98" s="13"/>
      <c r="DE98" s="12"/>
    </row>
    <row r="99" spans="1:109" ht="16.5" customHeight="1" thickBot="1">
      <c r="B99" s="391"/>
      <c r="C99" s="446" t="s">
        <v>113</v>
      </c>
      <c r="D99" s="1048"/>
      <c r="E99" s="1049"/>
      <c r="F99" s="1049"/>
      <c r="G99" s="1050"/>
      <c r="H99" s="877"/>
      <c r="I99" s="878"/>
      <c r="J99" s="878"/>
      <c r="K99" s="1061"/>
      <c r="L99" s="879"/>
      <c r="M99" s="879"/>
      <c r="N99" s="879"/>
      <c r="O99" s="880"/>
      <c r="P99" s="881"/>
      <c r="Q99" s="881"/>
      <c r="R99" s="881"/>
      <c r="S99" s="882"/>
      <c r="T99" s="883"/>
      <c r="U99" s="883"/>
      <c r="V99" s="883"/>
      <c r="W99" s="1077"/>
      <c r="X99" s="884"/>
      <c r="Y99" s="884"/>
      <c r="Z99" s="884"/>
      <c r="AA99" s="1090"/>
      <c r="AB99" s="879"/>
      <c r="AC99" s="879"/>
      <c r="AD99" s="879"/>
      <c r="AE99" s="880"/>
      <c r="AF99" s="885">
        <f t="shared" si="214"/>
        <v>0</v>
      </c>
      <c r="AG99" s="881">
        <f t="shared" si="215"/>
        <v>0</v>
      </c>
      <c r="AH99" s="881">
        <f t="shared" si="216"/>
        <v>0</v>
      </c>
      <c r="AI99" s="882">
        <f t="shared" si="217"/>
        <v>0</v>
      </c>
      <c r="AJ99" s="883"/>
      <c r="AK99" s="883"/>
      <c r="AL99" s="883"/>
      <c r="AM99" s="1077"/>
      <c r="AN99" s="884"/>
      <c r="AO99" s="884"/>
      <c r="AP99" s="884"/>
      <c r="AQ99" s="1090"/>
      <c r="AR99" s="879"/>
      <c r="AS99" s="879"/>
      <c r="AT99" s="879"/>
      <c r="AU99" s="879"/>
      <c r="AV99" s="882">
        <f t="shared" si="226"/>
        <v>0</v>
      </c>
      <c r="AW99" s="886">
        <f t="shared" si="227"/>
        <v>0</v>
      </c>
      <c r="AX99" s="886">
        <f t="shared" si="228"/>
        <v>0</v>
      </c>
      <c r="AY99" s="887">
        <f t="shared" si="229"/>
        <v>0</v>
      </c>
      <c r="AZ99" s="883"/>
      <c r="BA99" s="883"/>
      <c r="BB99" s="883"/>
      <c r="BC99" s="1077"/>
      <c r="BD99" s="884"/>
      <c r="BE99" s="884"/>
      <c r="BF99" s="884"/>
      <c r="BG99" s="1090"/>
      <c r="BH99" s="879"/>
      <c r="BI99" s="879"/>
      <c r="BJ99" s="879"/>
      <c r="BK99" s="879"/>
      <c r="BL99" s="881">
        <f t="shared" si="238"/>
        <v>0</v>
      </c>
      <c r="BM99" s="881">
        <f t="shared" si="239"/>
        <v>0</v>
      </c>
      <c r="BN99" s="881">
        <f t="shared" si="240"/>
        <v>0</v>
      </c>
      <c r="BO99" s="881">
        <f t="shared" si="241"/>
        <v>0</v>
      </c>
      <c r="BP99" s="883"/>
      <c r="BQ99" s="883"/>
      <c r="BR99" s="883"/>
      <c r="BS99" s="1077"/>
      <c r="BT99" s="888"/>
      <c r="BU99" s="888"/>
      <c r="BV99" s="888"/>
      <c r="BW99" s="889"/>
      <c r="BX99" s="898">
        <f t="shared" ref="BX99:BX130" si="322">((BW99*0.6)+(BV99*0.3)+(BU99*0.1))</f>
        <v>0</v>
      </c>
      <c r="BY99" s="509"/>
      <c r="BZ99" s="926"/>
      <c r="CA99" s="924"/>
      <c r="CB99" s="909"/>
      <c r="CC99" s="186"/>
      <c r="CD99" s="937" t="s">
        <v>113</v>
      </c>
      <c r="CE99" s="938"/>
      <c r="CF99" s="42"/>
      <c r="CG99" s="44"/>
      <c r="CH99" s="548" t="s">
        <v>113</v>
      </c>
      <c r="CI99" s="549"/>
      <c r="CJ99" s="138"/>
      <c r="CK99" s="548" t="s">
        <v>113</v>
      </c>
      <c r="CL99" s="549"/>
      <c r="CM99" s="46"/>
      <c r="CN99" s="44"/>
      <c r="CO99" s="904" t="str">
        <f t="shared" si="258"/>
        <v>Mr. Mo-mentum</v>
      </c>
      <c r="CP99" s="905">
        <f t="shared" si="253"/>
        <v>0</v>
      </c>
      <c r="CQ99" s="138"/>
      <c r="CR99" s="937" t="s">
        <v>113</v>
      </c>
      <c r="CS99" s="938"/>
      <c r="CT99" s="2"/>
      <c r="CU99" s="14"/>
      <c r="CV99" s="14"/>
      <c r="CW99" s="14"/>
      <c r="CX99" s="14"/>
      <c r="CY99" s="14"/>
      <c r="CZ99" s="14"/>
      <c r="DA99" s="14"/>
      <c r="DB99" s="14"/>
      <c r="DC99" s="14"/>
      <c r="DD99" s="14"/>
      <c r="DE99" s="14"/>
    </row>
    <row r="100" spans="1:109" ht="16.5" customHeight="1" outlineLevel="1">
      <c r="A100" t="str">
        <f t="shared" si="255"/>
        <v>Nicklas Backstrom</v>
      </c>
      <c r="B100" s="391" t="str">
        <f t="shared" ref="B100:B120" si="323">RIGHT(C100,LEN(C100)-FIND(" ",C100))</f>
        <v>Backstrom</v>
      </c>
      <c r="C100" s="433" t="s">
        <v>20</v>
      </c>
      <c r="D100" s="416">
        <v>77</v>
      </c>
      <c r="E100" s="278">
        <v>42</v>
      </c>
      <c r="F100" s="280">
        <v>48</v>
      </c>
      <c r="G100" s="280">
        <f>VLOOKUP(A100,'Hard Stats 2013-2014'!$A$2:$L$691,4,0)</f>
        <v>82</v>
      </c>
      <c r="H100" s="282">
        <v>18</v>
      </c>
      <c r="I100" s="284">
        <v>14</v>
      </c>
      <c r="J100" s="286">
        <v>8</v>
      </c>
      <c r="K100" s="1057">
        <f>VLOOKUP(A100,'Hard Stats 2013-2014'!$A$2:$L$691,5,0)</f>
        <v>18</v>
      </c>
      <c r="L100" s="799">
        <f t="shared" ref="L100:O104" si="324">(H100/D100)*77</f>
        <v>18</v>
      </c>
      <c r="M100" s="289">
        <f t="shared" si="324"/>
        <v>25.666666666666664</v>
      </c>
      <c r="N100" s="291">
        <f t="shared" si="324"/>
        <v>12.833333333333332</v>
      </c>
      <c r="O100" s="611">
        <f t="shared" si="324"/>
        <v>16.902439024390244</v>
      </c>
      <c r="P100" s="598">
        <f>(L100/(L$146))*1000</f>
        <v>7.6989029305053212</v>
      </c>
      <c r="Q100" s="295">
        <f>(M100/(M$146))*1000</f>
        <v>10.27702409647357</v>
      </c>
      <c r="R100" s="297">
        <f>(N100/(N$146))*1000</f>
        <v>4.9648267097188201</v>
      </c>
      <c r="S100" s="293">
        <f>(O100/(O$146))*1000</f>
        <v>5.968501652245032</v>
      </c>
      <c r="T100" s="631">
        <f>(P100-H$147)</f>
        <v>-0.49781838097008979</v>
      </c>
      <c r="U100" s="299">
        <f>(Q100-I$147)</f>
        <v>2.5250861119774459</v>
      </c>
      <c r="V100" s="301">
        <f>(R100-J$147)</f>
        <v>-2.4978598574453592</v>
      </c>
      <c r="W100" s="1073">
        <f>(S100-K$147)</f>
        <v>-1.3307684207476687</v>
      </c>
      <c r="X100" s="662">
        <v>47</v>
      </c>
      <c r="Y100" s="284">
        <v>30</v>
      </c>
      <c r="Z100" s="286">
        <v>40</v>
      </c>
      <c r="AA100" s="1087">
        <f>VLOOKUP(A100,'Hard Stats 2013-2014'!$A$2:$L$691,6,0)</f>
        <v>61</v>
      </c>
      <c r="AB100" s="773">
        <f t="shared" ref="AB99:AB130" si="325">(X100/D100)*77</f>
        <v>47</v>
      </c>
      <c r="AC100" s="303">
        <f t="shared" si="265"/>
        <v>55</v>
      </c>
      <c r="AD100" s="305">
        <f t="shared" ref="AD99:AD130" si="326">(Z100/F100)*77</f>
        <v>64.166666666666671</v>
      </c>
      <c r="AE100" s="697">
        <f t="shared" ref="AE99:AE130" si="327">(AA100/G100)*77</f>
        <v>57.280487804878049</v>
      </c>
      <c r="AF100" s="307">
        <f t="shared" ref="AF99:AF130" si="328">(AB100/AB$146)*1000</f>
        <v>11.56228480846584</v>
      </c>
      <c r="AG100" s="309">
        <f t="shared" ref="AG99:AG130" si="329">(AC100/AC$146)*1000</f>
        <v>13.30249207107139</v>
      </c>
      <c r="AH100" s="311">
        <f t="shared" ref="AH99:AH130" si="330">(AD100/AD$146)*1000</f>
        <v>13.892982935980509</v>
      </c>
      <c r="AI100" s="728">
        <f t="shared" ref="AI99:AI130" si="331">(AE100/AE$146)*1000</f>
        <v>12.240753246899793</v>
      </c>
      <c r="AJ100" s="715">
        <f t="shared" ref="AJ99:AJ130" si="332">(AF100-H$147)</f>
        <v>3.3655634969904291</v>
      </c>
      <c r="AK100" s="313">
        <f t="shared" ref="AK99:AK130" si="333">(AG100-I$147)</f>
        <v>5.5505540865752661</v>
      </c>
      <c r="AL100" s="315">
        <f t="shared" ref="AL99:AL130" si="334">(AH100-J$147)</f>
        <v>6.4302963688163297</v>
      </c>
      <c r="AM100" s="1095">
        <f t="shared" ref="AM99:AM130" si="335">(AI100-K$147)</f>
        <v>4.9414831739070921</v>
      </c>
      <c r="AN100" s="662">
        <v>22</v>
      </c>
      <c r="AO100" s="284">
        <v>19</v>
      </c>
      <c r="AP100" s="286">
        <v>18</v>
      </c>
      <c r="AQ100" s="1087">
        <f>VLOOKUP(A100,'Hard Stats 2013-2014'!$A$2:$L$691,8,0)</f>
        <v>44</v>
      </c>
      <c r="AR100" s="773">
        <f t="shared" ref="AR99:AR130" si="336">(AN100/D100)*77</f>
        <v>22</v>
      </c>
      <c r="AS100" s="303">
        <f t="shared" ref="AS99:AS130" si="337">(AO100/E100)*77</f>
        <v>34.833333333333336</v>
      </c>
      <c r="AT100" s="305">
        <f t="shared" ref="AT99:AT130" si="338">(AP100/F100)*77</f>
        <v>28.875</v>
      </c>
      <c r="AU100" s="305">
        <f t="shared" ref="AU99:AU130" si="339">(AQ100/G100)*77</f>
        <v>41.31707317073171</v>
      </c>
      <c r="AV100" s="684">
        <f t="shared" ref="AV99:AV130" si="340">((AR100/AR$146)*1000)</f>
        <v>10.67800949150765</v>
      </c>
      <c r="AW100" s="309">
        <f t="shared" ref="AW99:AW130" si="341">((AS100/AS$146)*1000)</f>
        <v>17.352010577034392</v>
      </c>
      <c r="AX100" s="311">
        <f t="shared" ref="AX99:AX130" si="342">((AT100/AT$146)*1000)</f>
        <v>12.262758263736456</v>
      </c>
      <c r="AY100" s="311">
        <f t="shared" ref="AY99:AY130" si="343">((AU100/AU$146)*1000)</f>
        <v>16.903830220131184</v>
      </c>
      <c r="AZ100" s="715">
        <f t="shared" ref="AZ99:AZ130" si="344">(AV100-H$147)</f>
        <v>2.4812881800322391</v>
      </c>
      <c r="BA100" s="313">
        <f t="shared" ref="BA99:BA130" si="345">(AW100-I$147)</f>
        <v>9.6000725925382682</v>
      </c>
      <c r="BB100" s="315">
        <f t="shared" ref="BB99:BB130" si="346">(AX100-J$147)</f>
        <v>4.8000716965722772</v>
      </c>
      <c r="BC100" s="1095">
        <f t="shared" ref="BC99:BC130" si="347">(AY100-K$147)</f>
        <v>9.6045601471384821</v>
      </c>
      <c r="BD100" s="662">
        <v>202</v>
      </c>
      <c r="BE100" s="284">
        <v>95</v>
      </c>
      <c r="BF100" s="286">
        <v>82</v>
      </c>
      <c r="BG100" s="1087">
        <f>VLOOKUP(A100,'Hard Stats 2013-2014'!$A$2:$L$691,9,0)</f>
        <v>196</v>
      </c>
      <c r="BH100" s="773">
        <f t="shared" ref="BH99:BH130" si="348">(BD100/D100)*77</f>
        <v>202.00000000000003</v>
      </c>
      <c r="BI100" s="303">
        <f t="shared" ref="BI99:BI130" si="349">(BE100/E100)*77</f>
        <v>174.16666666666666</v>
      </c>
      <c r="BJ100" s="305">
        <f t="shared" ref="BJ99:BJ130" si="350">(BF100/F100)*77</f>
        <v>131.54166666666666</v>
      </c>
      <c r="BK100" s="305">
        <f t="shared" ref="BK99:BK130" si="351">(BG100/G100)*77</f>
        <v>184.04878048780486</v>
      </c>
      <c r="BL100" s="684">
        <f t="shared" ref="BL99:BL130" si="352">(BH100/BH$146)*1000</f>
        <v>8.6196571804381641</v>
      </c>
      <c r="BM100" s="309">
        <f t="shared" ref="BM99:BM130" si="353">(BI100/BI$146)*1000</f>
        <v>7.2366774137811092</v>
      </c>
      <c r="BN100" s="311">
        <f t="shared" ref="BN99:BN130" si="354">(BJ100/BJ$146)*1000</f>
        <v>5.2552850870132071</v>
      </c>
      <c r="BO100" s="311">
        <f t="shared" ref="BO99:BO130" si="355">(BK100/BK$146)*1000</f>
        <v>6.9070517340589488</v>
      </c>
      <c r="BP100" s="715">
        <f t="shared" ref="BP99:BP130" si="356">(BL100-H$147)</f>
        <v>0.42293586896275315</v>
      </c>
      <c r="BQ100" s="313">
        <f t="shared" ref="BQ99:BQ130" si="357">(BM100-I$147)</f>
        <v>-0.51526057071501441</v>
      </c>
      <c r="BR100" s="315">
        <f t="shared" ref="BR99:BR130" si="358">(BN100-J$147)</f>
        <v>-2.2074014801509723</v>
      </c>
      <c r="BS100" s="1095">
        <f t="shared" ref="BS99:BS130" si="359">(BO100-K$147)</f>
        <v>-0.39221833893375191</v>
      </c>
      <c r="BT100" s="751">
        <f t="shared" ref="BT99:BT130" si="360">(((BP100+AZ100)+AJ100)+T100)</f>
        <v>5.7719691650153315</v>
      </c>
      <c r="BU100" s="317">
        <f t="shared" ref="BU99:BU130" si="361">(((BQ100+BA100)+AK100)+U100)</f>
        <v>17.160452220375966</v>
      </c>
      <c r="BV100" s="206">
        <f t="shared" ref="BV99:BV130" si="362">(((BR100+BB100)+AL100)+V100)</f>
        <v>6.5251067277922754</v>
      </c>
      <c r="BW100" s="874">
        <f>(((BS100+BC100)+AM100)+W100)</f>
        <v>12.823056561364153</v>
      </c>
      <c r="BX100" s="893">
        <f t="shared" si="322"/>
        <v>11.36741117719377</v>
      </c>
      <c r="BY100" s="509"/>
      <c r="BZ100" s="926">
        <f>RANK(CB100,CB$100:CB$112)</f>
        <v>3</v>
      </c>
      <c r="CA100" s="921" t="str">
        <f>C100</f>
        <v>Nicklas Backstrom</v>
      </c>
      <c r="CB100" s="127">
        <f t="shared" si="256"/>
        <v>12.823056561364153</v>
      </c>
      <c r="CC100" s="140">
        <v>1</v>
      </c>
      <c r="CD100" s="86" t="str">
        <f>VLOOKUP(CC100,BZ$100:CB$112,2,FALSE)</f>
        <v>Alex Ovechkin</v>
      </c>
      <c r="CE100" s="945">
        <f>VLOOKUP(CD100,CA$100:CC$112,2,FALSE)</f>
        <v>24.539269694287487</v>
      </c>
      <c r="CF100" s="42"/>
      <c r="CG100" s="44" t="e">
        <f>RANK(CI100,CI$100:CI$136)</f>
        <v>#REF!</v>
      </c>
      <c r="CH100" s="62" t="e">
        <f>#REF!</f>
        <v>#REF!</v>
      </c>
      <c r="CI100" s="130" t="e">
        <f>#REF!</f>
        <v>#REF!</v>
      </c>
      <c r="CJ100" s="140">
        <v>1</v>
      </c>
      <c r="CK100" s="134" t="e">
        <f>VLOOKUP(CJ100,CG$100:CI$136,2,FALSE)</f>
        <v>#N/A</v>
      </c>
      <c r="CL100" s="52" t="e">
        <f>VLOOKUP(CK100,CH$100:CJ$136,2,FALSE)</f>
        <v>#N/A</v>
      </c>
      <c r="CM100" s="117"/>
      <c r="CN100" s="120">
        <f>RANK(CP100,CP$100:CP$112)</f>
        <v>3</v>
      </c>
      <c r="CO100" s="15" t="str">
        <f t="shared" si="258"/>
        <v>Nicklas Backstrom</v>
      </c>
      <c r="CP100" s="33">
        <f t="shared" si="253"/>
        <v>11.36741117719377</v>
      </c>
      <c r="CQ100" s="140">
        <v>1</v>
      </c>
      <c r="CR100" s="109" t="str">
        <f>VLOOKUP(CQ100,CN$100:CP$112,2,FALSE)</f>
        <v>Alex Ovechkin</v>
      </c>
      <c r="CS100" s="1044">
        <f>VLOOKUP(CR100,CO$100:CQ$112,2,FALSE)</f>
        <v>25.394757787116959</v>
      </c>
      <c r="CT100" s="13"/>
      <c r="CU100" s="14"/>
      <c r="CV100" s="14"/>
      <c r="CW100" s="14"/>
      <c r="CX100" s="14"/>
      <c r="CY100" s="14"/>
      <c r="CZ100" s="14"/>
      <c r="DA100" s="14"/>
      <c r="DB100" s="14"/>
      <c r="DC100" s="14"/>
      <c r="DD100" s="14"/>
      <c r="DE100" s="14"/>
    </row>
    <row r="101" spans="1:109" ht="16.5" customHeight="1" outlineLevel="1">
      <c r="A101" t="str">
        <f t="shared" si="255"/>
        <v>Jamie Benn</v>
      </c>
      <c r="B101" s="391" t="str">
        <f t="shared" si="323"/>
        <v>Benn</v>
      </c>
      <c r="C101" s="438" t="s">
        <v>122</v>
      </c>
      <c r="D101" s="417">
        <v>69</v>
      </c>
      <c r="E101" s="154">
        <v>71</v>
      </c>
      <c r="F101" s="224">
        <v>41</v>
      </c>
      <c r="G101" s="224">
        <f>VLOOKUP(A101,'Hard Stats 2013-2014'!$A$2:$L$691,4,0)</f>
        <v>81</v>
      </c>
      <c r="H101" s="155">
        <v>22</v>
      </c>
      <c r="I101" s="156">
        <v>26</v>
      </c>
      <c r="J101" s="231">
        <v>12</v>
      </c>
      <c r="K101" s="1057">
        <f>VLOOKUP(A101,'Hard Stats 2013-2014'!$A$2:$L$691,5,0)</f>
        <v>34</v>
      </c>
      <c r="L101" s="497">
        <f t="shared" si="324"/>
        <v>24.550724637681157</v>
      </c>
      <c r="M101" s="158">
        <f t="shared" si="324"/>
        <v>28.197183098591552</v>
      </c>
      <c r="N101" s="240">
        <f t="shared" ref="N101:N120" si="363">(J101/F101)*77</f>
        <v>22.536585365853657</v>
      </c>
      <c r="O101" s="612">
        <f t="shared" ref="O101:O120" si="364">(K101/G101)*77</f>
        <v>32.320987654320987</v>
      </c>
      <c r="P101" s="599">
        <f>(L101/(L$146))*1000</f>
        <v>10.500758103281813</v>
      </c>
      <c r="Q101" s="159">
        <f>(M101/(M$146))*1000</f>
        <v>11.290251824294909</v>
      </c>
      <c r="R101" s="249">
        <f>(N101/(N$146))*1000</f>
        <v>8.7187200756037804</v>
      </c>
      <c r="S101" s="645">
        <f>(O101/(O$146))*1000</f>
        <v>11.413019620342354</v>
      </c>
      <c r="T101" s="632">
        <f>(P101-H$147)</f>
        <v>2.3040367918064018</v>
      </c>
      <c r="U101" s="20">
        <f>(Q101-I$147)</f>
        <v>3.5383138397987857</v>
      </c>
      <c r="V101" s="256">
        <f>(R101-J$147)</f>
        <v>1.256033508439601</v>
      </c>
      <c r="W101" s="1074">
        <f>(S101-K$147)</f>
        <v>4.113749547349653</v>
      </c>
      <c r="X101" s="663">
        <v>34</v>
      </c>
      <c r="Y101" s="156">
        <v>37</v>
      </c>
      <c r="Z101" s="231">
        <v>21</v>
      </c>
      <c r="AA101" s="1087">
        <f>VLOOKUP(A101,'Hard Stats 2013-2014'!$A$2:$L$691,6,0)</f>
        <v>45</v>
      </c>
      <c r="AB101" s="774">
        <f t="shared" si="325"/>
        <v>37.94202898550725</v>
      </c>
      <c r="AC101" s="160">
        <f t="shared" si="265"/>
        <v>40.12676056338028</v>
      </c>
      <c r="AD101" s="264">
        <f t="shared" si="326"/>
        <v>39.439024390243901</v>
      </c>
      <c r="AE101" s="698">
        <f t="shared" si="327"/>
        <v>42.777777777777779</v>
      </c>
      <c r="AF101" s="308">
        <f t="shared" si="328"/>
        <v>9.3339690498191725</v>
      </c>
      <c r="AG101" s="153">
        <f t="shared" si="329"/>
        <v>9.7051984405844784</v>
      </c>
      <c r="AH101" s="216">
        <f t="shared" si="330"/>
        <v>8.5391017069928967</v>
      </c>
      <c r="AI101" s="729">
        <f t="shared" si="331"/>
        <v>9.1415461406719754</v>
      </c>
      <c r="AJ101" s="716">
        <f t="shared" si="332"/>
        <v>1.1372477383437616</v>
      </c>
      <c r="AK101" s="162">
        <f t="shared" si="333"/>
        <v>1.9532604560883549</v>
      </c>
      <c r="AL101" s="210">
        <f t="shared" si="334"/>
        <v>1.0764151398287174</v>
      </c>
      <c r="AM101" s="1096">
        <f t="shared" si="335"/>
        <v>1.8422760676792747</v>
      </c>
      <c r="AN101" s="663">
        <v>11</v>
      </c>
      <c r="AO101" s="156">
        <v>10</v>
      </c>
      <c r="AP101" s="231">
        <v>10</v>
      </c>
      <c r="AQ101" s="1091">
        <f>VLOOKUP(A101,'Hard Stats 2013-2014'!$A$2:$L$691,8,0)</f>
        <v>19</v>
      </c>
      <c r="AR101" s="774">
        <f t="shared" si="336"/>
        <v>12.275362318840578</v>
      </c>
      <c r="AS101" s="160">
        <f t="shared" si="337"/>
        <v>10.845070422535212</v>
      </c>
      <c r="AT101" s="264">
        <f t="shared" si="338"/>
        <v>18.780487804878049</v>
      </c>
      <c r="AU101" s="264">
        <f t="shared" si="339"/>
        <v>18.061728395061728</v>
      </c>
      <c r="AV101" s="685">
        <f t="shared" si="340"/>
        <v>5.958019788739775</v>
      </c>
      <c r="AW101" s="153">
        <f t="shared" si="341"/>
        <v>5.4024050721678609</v>
      </c>
      <c r="AX101" s="216">
        <f t="shared" si="342"/>
        <v>7.9757777325115162</v>
      </c>
      <c r="AY101" s="216">
        <f t="shared" si="343"/>
        <v>7.3894970490921379</v>
      </c>
      <c r="AZ101" s="716">
        <f t="shared" si="344"/>
        <v>-2.2387015227356359</v>
      </c>
      <c r="BA101" s="162">
        <f t="shared" si="345"/>
        <v>-2.3495329123282627</v>
      </c>
      <c r="BB101" s="210">
        <f t="shared" si="346"/>
        <v>0.5130911653473369</v>
      </c>
      <c r="BC101" s="1096">
        <f t="shared" si="347"/>
        <v>9.0226976099437195E-2</v>
      </c>
      <c r="BD101" s="663">
        <v>177</v>
      </c>
      <c r="BE101" s="156">
        <v>203</v>
      </c>
      <c r="BF101" s="231">
        <v>110</v>
      </c>
      <c r="BG101" s="1091">
        <f>VLOOKUP(A101,'Hard Stats 2013-2014'!$A$2:$L$691,9,0)</f>
        <v>279</v>
      </c>
      <c r="BH101" s="774">
        <f t="shared" si="348"/>
        <v>197.52173913043478</v>
      </c>
      <c r="BI101" s="160">
        <f t="shared" si="349"/>
        <v>220.1549295774648</v>
      </c>
      <c r="BJ101" s="264">
        <f t="shared" si="350"/>
        <v>206.58536585365854</v>
      </c>
      <c r="BK101" s="264">
        <f t="shared" si="351"/>
        <v>265.22222222222223</v>
      </c>
      <c r="BL101" s="685">
        <f t="shared" si="352"/>
        <v>8.428562757367752</v>
      </c>
      <c r="BM101" s="153">
        <f t="shared" si="353"/>
        <v>9.1475035774496298</v>
      </c>
      <c r="BN101" s="216">
        <f t="shared" si="354"/>
        <v>8.2533924031617296</v>
      </c>
      <c r="BO101" s="216">
        <f t="shared" si="355"/>
        <v>9.9533591315067174</v>
      </c>
      <c r="BP101" s="716">
        <f t="shared" si="356"/>
        <v>0.23184144589234101</v>
      </c>
      <c r="BQ101" s="162">
        <f t="shared" si="357"/>
        <v>1.3955655929535062</v>
      </c>
      <c r="BR101" s="210">
        <f t="shared" si="358"/>
        <v>0.79070583599755029</v>
      </c>
      <c r="BS101" s="1096">
        <f t="shared" si="359"/>
        <v>2.6540890585140167</v>
      </c>
      <c r="BT101" s="752">
        <f t="shared" si="360"/>
        <v>1.4344244533068684</v>
      </c>
      <c r="BU101" s="163">
        <f t="shared" si="361"/>
        <v>4.5376069765123841</v>
      </c>
      <c r="BV101" s="202">
        <f t="shared" si="362"/>
        <v>3.6362456496132056</v>
      </c>
      <c r="BW101" s="870">
        <f>(((BS101+BC101)+AM101)+W101)</f>
        <v>8.7003416496423824</v>
      </c>
      <c r="BX101" s="893">
        <f t="shared" si="322"/>
        <v>6.7648393823206296</v>
      </c>
      <c r="BY101" s="509"/>
      <c r="BZ101" s="926">
        <f t="shared" ref="BZ101:BZ112" si="365">RANK(CB101,CB$100:CB$112)</f>
        <v>6</v>
      </c>
      <c r="CA101" s="132" t="str">
        <f t="shared" ref="CA101:CA120" si="366">C101</f>
        <v>Jamie Benn</v>
      </c>
      <c r="CB101" s="71">
        <f t="shared" si="256"/>
        <v>8.7003416496423824</v>
      </c>
      <c r="CC101" s="141">
        <v>2</v>
      </c>
      <c r="CD101" s="1041" t="str">
        <f t="shared" ref="CD101:CE101" si="367">VLOOKUP(CC101,BZ$100:CB$112,2,FALSE)</f>
        <v>Tyler Seguin</v>
      </c>
      <c r="CE101" s="29">
        <f t="shared" si="367"/>
        <v>13.509558404189278</v>
      </c>
      <c r="CF101" s="42"/>
      <c r="CG101" s="44" t="e">
        <f>RANK(CI101,CI$3:CI$161)</f>
        <v>#REF!</v>
      </c>
      <c r="CH101" s="27" t="e">
        <f>#REF!</f>
        <v>#REF!</v>
      </c>
      <c r="CI101" s="64" t="e">
        <f>#REF!</f>
        <v>#REF!</v>
      </c>
      <c r="CJ101" s="141">
        <f>CJ5+1</f>
        <v>4</v>
      </c>
      <c r="CK101" s="32" t="e">
        <f>VLOOKUP(CJ101,CG$3:CI$161,2,FALSE)</f>
        <v>#N/A</v>
      </c>
      <c r="CL101" s="34" t="e">
        <f>VLOOKUP(CK101,CH$3:CJ$161,2,FALSE)</f>
        <v>#N/A</v>
      </c>
      <c r="CM101" s="45"/>
      <c r="CN101" s="120">
        <f t="shared" ref="CN101:CN112" si="368">RANK(CP101,CP$100:CP$112)</f>
        <v>7</v>
      </c>
      <c r="CO101" s="32" t="str">
        <f t="shared" si="258"/>
        <v>Jamie Benn</v>
      </c>
      <c r="CP101" s="34">
        <f t="shared" si="253"/>
        <v>6.7648393823206296</v>
      </c>
      <c r="CQ101" s="141">
        <v>2</v>
      </c>
      <c r="CR101" s="32" t="str">
        <f t="shared" ref="CR101:CS101" si="369">VLOOKUP(CQ101,CN$100:CP$112,2,FALSE)</f>
        <v>Patrick Kane</v>
      </c>
      <c r="CS101" s="399">
        <f t="shared" si="369"/>
        <v>12.984553963510901</v>
      </c>
      <c r="CT101" s="13"/>
      <c r="CU101" s="14"/>
      <c r="CV101" s="14"/>
      <c r="CW101" s="14"/>
      <c r="CX101" s="14"/>
      <c r="CY101" s="14"/>
      <c r="CZ101" s="14"/>
      <c r="DA101" s="14"/>
      <c r="DB101" s="14"/>
      <c r="DC101" s="14"/>
      <c r="DD101" s="14"/>
      <c r="DE101" s="14"/>
    </row>
    <row r="102" spans="1:109" ht="16.5" customHeight="1" outlineLevel="1">
      <c r="A102" t="str">
        <f t="shared" si="255"/>
        <v>Matt Duchene</v>
      </c>
      <c r="B102" s="391" t="str">
        <f t="shared" si="323"/>
        <v>Duchene</v>
      </c>
      <c r="C102" s="438" t="s">
        <v>125</v>
      </c>
      <c r="D102" s="417">
        <v>80</v>
      </c>
      <c r="E102" s="154">
        <v>58</v>
      </c>
      <c r="F102" s="224">
        <v>47</v>
      </c>
      <c r="G102" s="224">
        <f>VLOOKUP(A102,'Hard Stats 2013-2014'!$A$2:$L$691,4,0)</f>
        <v>71</v>
      </c>
      <c r="H102" s="155">
        <v>27</v>
      </c>
      <c r="I102" s="156">
        <v>14</v>
      </c>
      <c r="J102" s="231">
        <v>17</v>
      </c>
      <c r="K102" s="1057">
        <f>VLOOKUP(A102,'Hard Stats 2013-2014'!$A$2:$L$691,5,0)</f>
        <v>23</v>
      </c>
      <c r="L102" s="497">
        <f t="shared" si="324"/>
        <v>25.987500000000001</v>
      </c>
      <c r="M102" s="158">
        <f t="shared" si="324"/>
        <v>18.586206896551726</v>
      </c>
      <c r="N102" s="240">
        <f t="shared" si="363"/>
        <v>27.851063829787236</v>
      </c>
      <c r="O102" s="612">
        <f t="shared" si="364"/>
        <v>24.943661971830988</v>
      </c>
      <c r="P102" s="599">
        <f>(L102/(L$146))*1000</f>
        <v>11.115291105917057</v>
      </c>
      <c r="Q102" s="159">
        <f>(M102/(M$146))*1000</f>
        <v>7.4419829664118966</v>
      </c>
      <c r="R102" s="249">
        <f>(N102/(N$146))*1000</f>
        <v>10.774730306198292</v>
      </c>
      <c r="S102" s="645">
        <f>(O102/(O$146))*1000</f>
        <v>8.8079766166933737</v>
      </c>
      <c r="T102" s="632">
        <f>(P102-H$147)</f>
        <v>2.9185697944416464</v>
      </c>
      <c r="U102" s="20">
        <f>(Q102-I$147)</f>
        <v>-0.30995501808422699</v>
      </c>
      <c r="V102" s="256">
        <f>(R102-J$147)</f>
        <v>3.3120437390341122</v>
      </c>
      <c r="W102" s="1074">
        <f>(S102-K$147)</f>
        <v>1.508706543700673</v>
      </c>
      <c r="X102" s="663">
        <v>40</v>
      </c>
      <c r="Y102" s="156">
        <v>14</v>
      </c>
      <c r="Z102" s="231">
        <v>26</v>
      </c>
      <c r="AA102" s="1087">
        <f>VLOOKUP(A102,'Hard Stats 2013-2014'!$A$2:$L$691,6,0)</f>
        <v>47</v>
      </c>
      <c r="AB102" s="774">
        <f t="shared" si="325"/>
        <v>38.5</v>
      </c>
      <c r="AC102" s="160">
        <f t="shared" ref="AC102:AC104" si="370">(Y102/E102)*77</f>
        <v>18.586206896551726</v>
      </c>
      <c r="AD102" s="264">
        <f t="shared" si="326"/>
        <v>42.595744680851062</v>
      </c>
      <c r="AE102" s="698">
        <f t="shared" si="327"/>
        <v>50.971830985915496</v>
      </c>
      <c r="AF102" s="308">
        <f t="shared" si="328"/>
        <v>9.4712333005518072</v>
      </c>
      <c r="AG102" s="153">
        <f t="shared" si="329"/>
        <v>4.4953249067758501</v>
      </c>
      <c r="AH102" s="216">
        <f t="shared" si="330"/>
        <v>9.2225759064381236</v>
      </c>
      <c r="AI102" s="729">
        <f t="shared" si="331"/>
        <v>10.892602866209144</v>
      </c>
      <c r="AJ102" s="716">
        <f t="shared" si="332"/>
        <v>1.2745119890763963</v>
      </c>
      <c r="AK102" s="162">
        <f t="shared" si="333"/>
        <v>-3.2566130777202735</v>
      </c>
      <c r="AL102" s="210">
        <f t="shared" si="334"/>
        <v>1.7598893392739443</v>
      </c>
      <c r="AM102" s="1096">
        <f t="shared" si="335"/>
        <v>3.5933327932164429</v>
      </c>
      <c r="AN102" s="663">
        <v>15</v>
      </c>
      <c r="AO102" s="156">
        <v>9</v>
      </c>
      <c r="AP102" s="231">
        <v>9</v>
      </c>
      <c r="AQ102" s="1091">
        <f>VLOOKUP(A102,'Hard Stats 2013-2014'!$A$2:$L$691,8,0)</f>
        <v>17</v>
      </c>
      <c r="AR102" s="774">
        <f t="shared" si="336"/>
        <v>14.4375</v>
      </c>
      <c r="AS102" s="160">
        <f t="shared" si="337"/>
        <v>11.948275862068966</v>
      </c>
      <c r="AT102" s="264">
        <f t="shared" si="338"/>
        <v>14.74468085106383</v>
      </c>
      <c r="AU102" s="264">
        <f t="shared" si="339"/>
        <v>18.436619718309856</v>
      </c>
      <c r="AV102" s="685">
        <f t="shared" si="340"/>
        <v>7.0074437288018947</v>
      </c>
      <c r="AW102" s="153">
        <f t="shared" si="341"/>
        <v>5.9519600708883846</v>
      </c>
      <c r="AX102" s="216">
        <f t="shared" si="342"/>
        <v>6.261834007014361</v>
      </c>
      <c r="AY102" s="216">
        <f t="shared" si="343"/>
        <v>7.542874304373516</v>
      </c>
      <c r="AZ102" s="716">
        <f t="shared" si="344"/>
        <v>-1.1892775826735162</v>
      </c>
      <c r="BA102" s="162">
        <f t="shared" si="345"/>
        <v>-1.799977913607739</v>
      </c>
      <c r="BB102" s="210">
        <f t="shared" si="346"/>
        <v>-1.2008525601498183</v>
      </c>
      <c r="BC102" s="1096">
        <f t="shared" si="347"/>
        <v>0.24360423138081533</v>
      </c>
      <c r="BD102" s="663">
        <v>202</v>
      </c>
      <c r="BE102" s="156">
        <v>132</v>
      </c>
      <c r="BF102" s="231">
        <v>132</v>
      </c>
      <c r="BG102" s="1091">
        <f>VLOOKUP(A102,'Hard Stats 2013-2014'!$A$2:$L$691,9,0)</f>
        <v>217</v>
      </c>
      <c r="BH102" s="774">
        <f t="shared" si="348"/>
        <v>194.42499999999998</v>
      </c>
      <c r="BI102" s="160">
        <f t="shared" si="349"/>
        <v>175.24137931034483</v>
      </c>
      <c r="BJ102" s="264">
        <f t="shared" si="350"/>
        <v>216.25531914893617</v>
      </c>
      <c r="BK102" s="264">
        <f t="shared" si="351"/>
        <v>235.33802816901408</v>
      </c>
      <c r="BL102" s="685">
        <f t="shared" si="352"/>
        <v>8.2964200361717317</v>
      </c>
      <c r="BM102" s="153">
        <f t="shared" si="353"/>
        <v>7.2813320475503582</v>
      </c>
      <c r="BN102" s="216">
        <f t="shared" si="354"/>
        <v>8.639721409267171</v>
      </c>
      <c r="BO102" s="216">
        <f t="shared" si="355"/>
        <v>8.8318538772524402</v>
      </c>
      <c r="BP102" s="716">
        <f t="shared" si="356"/>
        <v>9.9698724696320795E-2</v>
      </c>
      <c r="BQ102" s="162">
        <f t="shared" si="357"/>
        <v>-0.47060593694576536</v>
      </c>
      <c r="BR102" s="210">
        <f t="shared" si="358"/>
        <v>1.1770348421029917</v>
      </c>
      <c r="BS102" s="1096">
        <f t="shared" si="359"/>
        <v>1.5325838042597395</v>
      </c>
      <c r="BT102" s="752">
        <f t="shared" si="360"/>
        <v>3.1035029255408473</v>
      </c>
      <c r="BU102" s="163">
        <f t="shared" si="361"/>
        <v>-5.8371519463580048</v>
      </c>
      <c r="BV102" s="202">
        <f t="shared" si="362"/>
        <v>5.0481153602612299</v>
      </c>
      <c r="BW102" s="870">
        <f>(((BS102+BC102)+AM102)+W102)</f>
        <v>6.8782273725576708</v>
      </c>
      <c r="BX102" s="893">
        <f t="shared" si="322"/>
        <v>5.0576558369771707</v>
      </c>
      <c r="BY102" s="509"/>
      <c r="BZ102" s="926">
        <f t="shared" si="365"/>
        <v>8</v>
      </c>
      <c r="CA102" s="132" t="str">
        <f t="shared" si="366"/>
        <v>Matt Duchene</v>
      </c>
      <c r="CB102" s="70">
        <f t="shared" si="256"/>
        <v>6.8782273725576708</v>
      </c>
      <c r="CC102" s="141">
        <v>3</v>
      </c>
      <c r="CD102" s="107" t="str">
        <f t="shared" ref="CD102:CE102" si="371">VLOOKUP(CC102,BZ$100:CB$112,2,FALSE)</f>
        <v>Nicklas Backstrom</v>
      </c>
      <c r="CE102" s="99">
        <f t="shared" si="371"/>
        <v>12.823056561364153</v>
      </c>
      <c r="CF102" s="42"/>
      <c r="CG102" s="44" t="e">
        <f>RANK(CI102,CI$100:CI$136)</f>
        <v>#REF!</v>
      </c>
      <c r="CH102" s="27" t="e">
        <f>#REF!</f>
        <v>#REF!</v>
      </c>
      <c r="CI102" s="61" t="e">
        <f>#REF!</f>
        <v>#REF!</v>
      </c>
      <c r="CJ102" s="141" t="e">
        <f>#REF!+1</f>
        <v>#REF!</v>
      </c>
      <c r="CK102" s="135" t="e">
        <f t="shared" ref="CK102:CL104" si="372">VLOOKUP(CJ102,CG$100:CI$136,2,FALSE)</f>
        <v>#REF!</v>
      </c>
      <c r="CL102" s="101" t="e">
        <f t="shared" si="372"/>
        <v>#REF!</v>
      </c>
      <c r="CM102" s="45"/>
      <c r="CN102" s="120">
        <f t="shared" si="368"/>
        <v>8</v>
      </c>
      <c r="CO102" s="32" t="str">
        <f t="shared" si="258"/>
        <v>Matt Duchene</v>
      </c>
      <c r="CP102" s="34">
        <f t="shared" si="253"/>
        <v>5.0576558369771707</v>
      </c>
      <c r="CQ102" s="141">
        <v>3</v>
      </c>
      <c r="CR102" s="110" t="str">
        <f t="shared" ref="CR102:CS102" si="373">VLOOKUP(CQ102,CN$100:CP$112,2,FALSE)</f>
        <v>Nicklas Backstrom</v>
      </c>
      <c r="CS102" s="1045">
        <f t="shared" si="373"/>
        <v>11.36741117719377</v>
      </c>
      <c r="CT102" s="13"/>
      <c r="CU102" s="14"/>
      <c r="CV102" s="14"/>
      <c r="CW102" s="14"/>
      <c r="CX102" s="14"/>
      <c r="CY102" s="14"/>
      <c r="CZ102" s="14"/>
      <c r="DA102" s="14"/>
      <c r="DB102" s="14"/>
      <c r="DC102" s="14"/>
      <c r="DD102" s="14"/>
      <c r="DE102" s="14"/>
    </row>
    <row r="103" spans="1:109" ht="16.5" customHeight="1" outlineLevel="1">
      <c r="A103" t="str">
        <f t="shared" si="255"/>
        <v>Valtteri Filppula</v>
      </c>
      <c r="B103" s="392" t="str">
        <f t="shared" si="323"/>
        <v>Filppula</v>
      </c>
      <c r="C103" s="434" t="s">
        <v>275</v>
      </c>
      <c r="D103" s="417">
        <v>71</v>
      </c>
      <c r="E103" s="154">
        <v>81</v>
      </c>
      <c r="F103" s="224">
        <v>41</v>
      </c>
      <c r="G103" s="224">
        <f>VLOOKUP(A103,'Hard Stats 2013-2014'!$A$2:$L$691,4,0)</f>
        <v>75</v>
      </c>
      <c r="H103" s="155">
        <v>16</v>
      </c>
      <c r="I103" s="156">
        <v>23</v>
      </c>
      <c r="J103" s="231">
        <v>9</v>
      </c>
      <c r="K103" s="1057">
        <f>VLOOKUP(A103,'Hard Stats 2013-2014'!$A$2:$L$691,5,0)</f>
        <v>25</v>
      </c>
      <c r="L103" s="497">
        <f t="shared" si="324"/>
        <v>17.35211267605634</v>
      </c>
      <c r="M103" s="158">
        <f t="shared" si="324"/>
        <v>21.864197530864196</v>
      </c>
      <c r="N103" s="240">
        <f t="shared" si="363"/>
        <v>16.902439024390244</v>
      </c>
      <c r="O103" s="612">
        <f t="shared" si="364"/>
        <v>25.666666666666664</v>
      </c>
      <c r="P103" s="599">
        <f>(L103/(L$146))*1000</f>
        <v>7.4217906184527038</v>
      </c>
      <c r="Q103" s="159">
        <f>(M103/(M$146))*1000</f>
        <v>8.7545020081071154</v>
      </c>
      <c r="R103" s="249">
        <f>(N103/(N$146))*1000</f>
        <v>6.5390400567028371</v>
      </c>
      <c r="S103" s="645">
        <f>(O103/(O$146))*1000</f>
        <v>9.0632802867424562</v>
      </c>
      <c r="T103" s="632">
        <f>(P103-H$147)</f>
        <v>-0.77493069302270712</v>
      </c>
      <c r="U103" s="20">
        <f>(Q103-I$147)</f>
        <v>1.0025640236109918</v>
      </c>
      <c r="V103" s="256">
        <f>(R103-J$147)</f>
        <v>-0.92364651046134227</v>
      </c>
      <c r="W103" s="1074">
        <f>(S103-K$147)</f>
        <v>1.7640102137497555</v>
      </c>
      <c r="X103" s="663">
        <v>23</v>
      </c>
      <c r="Y103" s="156">
        <v>43</v>
      </c>
      <c r="Z103" s="231">
        <v>8</v>
      </c>
      <c r="AA103" s="1087">
        <f>VLOOKUP(A103,'Hard Stats 2013-2014'!$A$2:$L$691,6,0)</f>
        <v>33</v>
      </c>
      <c r="AB103" s="774">
        <f t="shared" si="325"/>
        <v>24.943661971830988</v>
      </c>
      <c r="AC103" s="160">
        <f t="shared" si="370"/>
        <v>40.876543209876544</v>
      </c>
      <c r="AD103" s="264">
        <f t="shared" si="326"/>
        <v>15.02439024390244</v>
      </c>
      <c r="AE103" s="698">
        <f t="shared" si="327"/>
        <v>33.880000000000003</v>
      </c>
      <c r="AF103" s="308">
        <f t="shared" si="328"/>
        <v>6.1362919975406065</v>
      </c>
      <c r="AG103" s="153">
        <f t="shared" si="329"/>
        <v>9.8865434898579956</v>
      </c>
      <c r="AH103" s="216">
        <f t="shared" si="330"/>
        <v>3.2529911264734852</v>
      </c>
      <c r="AI103" s="729">
        <f t="shared" si="331"/>
        <v>7.2401045434122047</v>
      </c>
      <c r="AJ103" s="716">
        <f t="shared" si="332"/>
        <v>-2.0604293139348044</v>
      </c>
      <c r="AK103" s="162">
        <f t="shared" si="333"/>
        <v>2.134605505361872</v>
      </c>
      <c r="AL103" s="210">
        <f t="shared" si="334"/>
        <v>-4.2096954406906946</v>
      </c>
      <c r="AM103" s="1096">
        <f t="shared" si="335"/>
        <v>-5.9165529580496035E-2</v>
      </c>
      <c r="AN103" s="663">
        <v>8</v>
      </c>
      <c r="AO103" s="156">
        <v>11</v>
      </c>
      <c r="AP103" s="231">
        <v>3</v>
      </c>
      <c r="AQ103" s="1091">
        <f>VLOOKUP(A103,'Hard Stats 2013-2014'!$A$2:$L$691,8,0)</f>
        <v>20</v>
      </c>
      <c r="AR103" s="774">
        <f t="shared" si="336"/>
        <v>8.6760563380281699</v>
      </c>
      <c r="AS103" s="160">
        <f t="shared" si="337"/>
        <v>10.456790123456789</v>
      </c>
      <c r="AT103" s="264">
        <f t="shared" si="338"/>
        <v>5.6341463414634143</v>
      </c>
      <c r="AU103" s="264">
        <f t="shared" si="339"/>
        <v>20.533333333333331</v>
      </c>
      <c r="AV103" s="685">
        <f t="shared" si="340"/>
        <v>4.2110459966509044</v>
      </c>
      <c r="AW103" s="153">
        <f t="shared" si="341"/>
        <v>5.2089856313124674</v>
      </c>
      <c r="AX103" s="216">
        <f t="shared" si="342"/>
        <v>2.3927333197534546</v>
      </c>
      <c r="AY103" s="216">
        <f t="shared" si="343"/>
        <v>8.4006913821257978</v>
      </c>
      <c r="AZ103" s="716">
        <f t="shared" si="344"/>
        <v>-3.9856753148245065</v>
      </c>
      <c r="BA103" s="162">
        <f t="shared" si="345"/>
        <v>-2.5429523531836562</v>
      </c>
      <c r="BB103" s="210">
        <f t="shared" si="346"/>
        <v>-5.0699532474107247</v>
      </c>
      <c r="BC103" s="1096">
        <f t="shared" si="347"/>
        <v>1.1014213091330971</v>
      </c>
      <c r="BD103" s="663">
        <v>115</v>
      </c>
      <c r="BE103" s="156">
        <v>144</v>
      </c>
      <c r="BF103" s="231">
        <v>78</v>
      </c>
      <c r="BG103" s="1091">
        <f>VLOOKUP(A103,'Hard Stats 2013-2014'!$A$2:$L$691,9,0)</f>
        <v>131</v>
      </c>
      <c r="BH103" s="774">
        <f t="shared" si="348"/>
        <v>124.71830985915493</v>
      </c>
      <c r="BI103" s="160">
        <f t="shared" si="349"/>
        <v>136.88888888888889</v>
      </c>
      <c r="BJ103" s="264">
        <f t="shared" si="350"/>
        <v>146.48780487804876</v>
      </c>
      <c r="BK103" s="264">
        <f t="shared" si="351"/>
        <v>134.49333333333334</v>
      </c>
      <c r="BL103" s="685">
        <f t="shared" si="352"/>
        <v>5.3219261144038441</v>
      </c>
      <c r="BM103" s="153">
        <f t="shared" si="353"/>
        <v>5.687774528726206</v>
      </c>
      <c r="BN103" s="216">
        <f t="shared" si="354"/>
        <v>5.8524055222419529</v>
      </c>
      <c r="BO103" s="216">
        <f t="shared" si="355"/>
        <v>5.0473163079769554</v>
      </c>
      <c r="BP103" s="716">
        <f t="shared" si="356"/>
        <v>-2.8747951970715668</v>
      </c>
      <c r="BQ103" s="162">
        <f t="shared" si="357"/>
        <v>-2.0641634557699176</v>
      </c>
      <c r="BR103" s="210">
        <f t="shared" si="358"/>
        <v>-1.6102810449222265</v>
      </c>
      <c r="BS103" s="1096">
        <f t="shared" si="359"/>
        <v>-2.2519537650157453</v>
      </c>
      <c r="BT103" s="752">
        <f t="shared" si="360"/>
        <v>-9.6958305188535849</v>
      </c>
      <c r="BU103" s="163">
        <f t="shared" si="361"/>
        <v>-1.4699462799807099</v>
      </c>
      <c r="BV103" s="202">
        <f t="shared" si="362"/>
        <v>-11.813576243484988</v>
      </c>
      <c r="BW103" s="870">
        <f>(((BS103+BC103)+AM103)+W103)</f>
        <v>0.55431222828661131</v>
      </c>
      <c r="BX103" s="893">
        <f t="shared" si="322"/>
        <v>-3.3584801640716004</v>
      </c>
      <c r="BY103" s="509"/>
      <c r="BZ103" s="926">
        <f t="shared" si="365"/>
        <v>12</v>
      </c>
      <c r="CA103" s="132" t="str">
        <f t="shared" si="366"/>
        <v>Valtteri Filppula</v>
      </c>
      <c r="CB103" s="70">
        <f t="shared" si="256"/>
        <v>0.55431222828661131</v>
      </c>
      <c r="CC103" s="141">
        <v>4</v>
      </c>
      <c r="CD103" s="107" t="str">
        <f t="shared" ref="CD103:CE103" si="374">VLOOKUP(CC103,BZ$100:CB$112,2,FALSE)</f>
        <v>Patrick Kane</v>
      </c>
      <c r="CE103" s="99">
        <f t="shared" si="374"/>
        <v>12.690166063473605</v>
      </c>
      <c r="CF103" s="42"/>
      <c r="CG103" s="44" t="e">
        <f>RANK(CI103,CI$100:CI$136)</f>
        <v>#REF!</v>
      </c>
      <c r="CH103" s="27" t="e">
        <f>#REF!</f>
        <v>#REF!</v>
      </c>
      <c r="CI103" s="61" t="e">
        <f>#REF!</f>
        <v>#REF!</v>
      </c>
      <c r="CJ103" s="141" t="e">
        <f>CJ58+1</f>
        <v>#REF!</v>
      </c>
      <c r="CK103" s="135" t="e">
        <f t="shared" si="372"/>
        <v>#REF!</v>
      </c>
      <c r="CL103" s="101" t="e">
        <f t="shared" si="372"/>
        <v>#REF!</v>
      </c>
      <c r="CM103" s="45"/>
      <c r="CN103" s="120">
        <f t="shared" si="368"/>
        <v>13</v>
      </c>
      <c r="CO103" s="32" t="str">
        <f t="shared" si="258"/>
        <v>Valtteri Filppula</v>
      </c>
      <c r="CP103" s="34">
        <f t="shared" si="253"/>
        <v>-3.3584801640716004</v>
      </c>
      <c r="CQ103" s="141">
        <v>4</v>
      </c>
      <c r="CR103" s="110" t="str">
        <f t="shared" ref="CR103:CS103" si="375">VLOOKUP(CQ103,CN$100:CP$112,2,FALSE)</f>
        <v>Taylor Hall</v>
      </c>
      <c r="CS103" s="101">
        <f t="shared" si="375"/>
        <v>11.070672207246918</v>
      </c>
      <c r="CT103" s="13"/>
      <c r="CU103" s="14"/>
      <c r="CV103" s="14"/>
      <c r="CW103" s="14"/>
      <c r="CX103" s="14"/>
      <c r="CY103" s="14"/>
      <c r="CZ103" s="14"/>
      <c r="DA103" s="14"/>
      <c r="DB103" s="14"/>
      <c r="DC103" s="14"/>
      <c r="DD103" s="14"/>
      <c r="DE103" s="14"/>
    </row>
    <row r="104" spans="1:109" ht="16.5" customHeight="1" outlineLevel="1">
      <c r="A104" t="str">
        <f t="shared" si="255"/>
        <v>Johan Franzen</v>
      </c>
      <c r="B104" s="392" t="str">
        <f t="shared" si="323"/>
        <v>Franzen</v>
      </c>
      <c r="C104" s="434" t="s">
        <v>200</v>
      </c>
      <c r="D104" s="417">
        <v>76</v>
      </c>
      <c r="E104" s="154">
        <v>77</v>
      </c>
      <c r="F104" s="224">
        <v>41</v>
      </c>
      <c r="G104" s="224">
        <f>VLOOKUP(A104,'Hard Stats 2013-2014'!$A$2:$L$691,4,0)</f>
        <v>54</v>
      </c>
      <c r="H104" s="155">
        <v>28</v>
      </c>
      <c r="I104" s="156">
        <v>29</v>
      </c>
      <c r="J104" s="231">
        <v>14</v>
      </c>
      <c r="K104" s="1057">
        <f>VLOOKUP(A104,'Hard Stats 2013-2014'!$A$2:$L$691,5,0)</f>
        <v>16</v>
      </c>
      <c r="L104" s="497">
        <f t="shared" si="324"/>
        <v>28.368421052631579</v>
      </c>
      <c r="M104" s="158">
        <f t="shared" si="324"/>
        <v>29</v>
      </c>
      <c r="N104" s="240">
        <f t="shared" si="363"/>
        <v>26.292682926829269</v>
      </c>
      <c r="O104" s="612">
        <f t="shared" si="364"/>
        <v>22.814814814814813</v>
      </c>
      <c r="P104" s="599">
        <f>(L104/(L$146))*1000</f>
        <v>12.133651109773005</v>
      </c>
      <c r="Q104" s="159">
        <f>(M104/(M$146))*1000</f>
        <v>11.611702550561048</v>
      </c>
      <c r="R104" s="249">
        <f>(N104/(N$146))*1000</f>
        <v>10.171840088204412</v>
      </c>
      <c r="S104" s="645">
        <f>(O104/(O$146))*1000</f>
        <v>8.0562491437710726</v>
      </c>
      <c r="T104" s="632">
        <f>(P104-H$147)</f>
        <v>3.9369297982975944</v>
      </c>
      <c r="U104" s="20">
        <f>(Q104-I$147)</f>
        <v>3.8597645660649249</v>
      </c>
      <c r="V104" s="256">
        <f>(R104-J$147)</f>
        <v>2.7091535210402329</v>
      </c>
      <c r="W104" s="1074">
        <f>(S104-K$147)</f>
        <v>0.7569790707783719</v>
      </c>
      <c r="X104" s="663">
        <v>27</v>
      </c>
      <c r="Y104" s="156">
        <v>27</v>
      </c>
      <c r="Z104" s="231">
        <v>17</v>
      </c>
      <c r="AA104" s="1087">
        <f>VLOOKUP(A104,'Hard Stats 2013-2014'!$A$2:$L$691,6,0)</f>
        <v>25</v>
      </c>
      <c r="AB104" s="774">
        <f t="shared" si="325"/>
        <v>27.355263157894736</v>
      </c>
      <c r="AC104" s="160">
        <f t="shared" si="370"/>
        <v>27</v>
      </c>
      <c r="AD104" s="264">
        <f t="shared" si="326"/>
        <v>31.926829268292682</v>
      </c>
      <c r="AE104" s="698">
        <f t="shared" si="327"/>
        <v>35.648148148148145</v>
      </c>
      <c r="AF104" s="308">
        <f t="shared" si="328"/>
        <v>6.7295605030236514</v>
      </c>
      <c r="AG104" s="153">
        <f t="shared" si="329"/>
        <v>6.5303142894350463</v>
      </c>
      <c r="AH104" s="216">
        <f t="shared" si="330"/>
        <v>6.9126061437561548</v>
      </c>
      <c r="AI104" s="729">
        <f t="shared" si="331"/>
        <v>7.6179551172266455</v>
      </c>
      <c r="AJ104" s="716">
        <f t="shared" si="332"/>
        <v>-1.4671608084517596</v>
      </c>
      <c r="AK104" s="162">
        <f t="shared" si="333"/>
        <v>-1.2216236950610773</v>
      </c>
      <c r="AL104" s="210">
        <f t="shared" si="334"/>
        <v>-0.55008042340802454</v>
      </c>
      <c r="AM104" s="1096">
        <f t="shared" si="335"/>
        <v>0.31868504423394484</v>
      </c>
      <c r="AN104" s="663">
        <v>17</v>
      </c>
      <c r="AO104" s="156">
        <v>13</v>
      </c>
      <c r="AP104" s="231">
        <v>12</v>
      </c>
      <c r="AQ104" s="1091">
        <f>VLOOKUP(A104,'Hard Stats 2013-2014'!$A$2:$L$691,8,0)</f>
        <v>17</v>
      </c>
      <c r="AR104" s="774">
        <f t="shared" si="336"/>
        <v>17.223684210526315</v>
      </c>
      <c r="AS104" s="160">
        <f t="shared" si="337"/>
        <v>13</v>
      </c>
      <c r="AT104" s="264">
        <f t="shared" si="338"/>
        <v>22.536585365853657</v>
      </c>
      <c r="AU104" s="264">
        <f t="shared" si="339"/>
        <v>24.24074074074074</v>
      </c>
      <c r="AV104" s="685">
        <f t="shared" si="340"/>
        <v>8.3597574308513831</v>
      </c>
      <c r="AW104" s="153">
        <f t="shared" si="341"/>
        <v>6.4758699761180978</v>
      </c>
      <c r="AX104" s="216">
        <f t="shared" si="342"/>
        <v>9.5709332790138184</v>
      </c>
      <c r="AY104" s="216">
        <f t="shared" si="343"/>
        <v>9.9174828816762908</v>
      </c>
      <c r="AZ104" s="716">
        <f t="shared" si="344"/>
        <v>0.16303611937597218</v>
      </c>
      <c r="BA104" s="162">
        <f t="shared" si="345"/>
        <v>-1.2760680083780258</v>
      </c>
      <c r="BB104" s="210">
        <f t="shared" si="346"/>
        <v>2.1082467118496391</v>
      </c>
      <c r="BC104" s="1096">
        <f t="shared" si="347"/>
        <v>2.6182128086835901</v>
      </c>
      <c r="BD104" s="663">
        <v>248</v>
      </c>
      <c r="BE104" s="156">
        <v>211</v>
      </c>
      <c r="BF104" s="231">
        <v>116</v>
      </c>
      <c r="BG104" s="1091">
        <f>VLOOKUP(A104,'Hard Stats 2013-2014'!$A$2:$L$691,9,0)</f>
        <v>149</v>
      </c>
      <c r="BH104" s="774">
        <f t="shared" si="348"/>
        <v>251.26315789473685</v>
      </c>
      <c r="BI104" s="160">
        <f t="shared" si="349"/>
        <v>211</v>
      </c>
      <c r="BJ104" s="264">
        <f t="shared" si="350"/>
        <v>217.85365853658536</v>
      </c>
      <c r="BK104" s="264">
        <f t="shared" si="351"/>
        <v>212.46296296296296</v>
      </c>
      <c r="BL104" s="685">
        <f t="shared" si="352"/>
        <v>10.721793480826417</v>
      </c>
      <c r="BM104" s="153">
        <f t="shared" si="353"/>
        <v>8.7671134984180732</v>
      </c>
      <c r="BN104" s="216">
        <f t="shared" si="354"/>
        <v>8.7035774433341864</v>
      </c>
      <c r="BO104" s="216">
        <f t="shared" si="355"/>
        <v>7.9733898419059193</v>
      </c>
      <c r="BP104" s="716">
        <f t="shared" si="356"/>
        <v>2.5250721693510059</v>
      </c>
      <c r="BQ104" s="162">
        <f t="shared" si="357"/>
        <v>1.0151755139219496</v>
      </c>
      <c r="BR104" s="210">
        <f t="shared" si="358"/>
        <v>1.240890876170007</v>
      </c>
      <c r="BS104" s="1096">
        <f t="shared" si="359"/>
        <v>0.67411976891321856</v>
      </c>
      <c r="BT104" s="752">
        <f t="shared" si="360"/>
        <v>5.1578772785728129</v>
      </c>
      <c r="BU104" s="163">
        <f t="shared" si="361"/>
        <v>2.3772483765477714</v>
      </c>
      <c r="BV104" s="202">
        <f t="shared" si="362"/>
        <v>5.5082106856518545</v>
      </c>
      <c r="BW104" s="870">
        <f>(((BS104+BC104)+AM104)+W104)</f>
        <v>4.3679966926091254</v>
      </c>
      <c r="BX104" s="893">
        <f t="shared" si="322"/>
        <v>4.5109860589158082</v>
      </c>
      <c r="BY104" s="509"/>
      <c r="BZ104" s="926">
        <f t="shared" si="365"/>
        <v>9</v>
      </c>
      <c r="CA104" s="132" t="str">
        <f t="shared" si="366"/>
        <v>Johan Franzen</v>
      </c>
      <c r="CB104" s="70">
        <f t="shared" si="256"/>
        <v>4.3679966926091254</v>
      </c>
      <c r="CC104" s="141">
        <v>5</v>
      </c>
      <c r="CD104" s="107" t="str">
        <f t="shared" ref="CD104:CE104" si="376">VLOOKUP(CC104,BZ$100:CB$112,2,FALSE)</f>
        <v>Taylor Hall</v>
      </c>
      <c r="CE104" s="99">
        <f t="shared" si="376"/>
        <v>8.9921798139431068</v>
      </c>
      <c r="CF104" s="42"/>
      <c r="CG104" s="44" t="e">
        <f>RANK(CI104,CI$100:CI$136)</f>
        <v>#REF!</v>
      </c>
      <c r="CH104" s="27" t="e">
        <f>#REF!</f>
        <v>#REF!</v>
      </c>
      <c r="CI104" s="61" t="e">
        <f>#REF!</f>
        <v>#REF!</v>
      </c>
      <c r="CJ104" s="141" t="e">
        <f>CJ103+1</f>
        <v>#REF!</v>
      </c>
      <c r="CK104" s="135" t="e">
        <f t="shared" si="372"/>
        <v>#REF!</v>
      </c>
      <c r="CL104" s="101" t="e">
        <f t="shared" si="372"/>
        <v>#REF!</v>
      </c>
      <c r="CM104" s="45"/>
      <c r="CN104" s="120">
        <f t="shared" si="368"/>
        <v>10</v>
      </c>
      <c r="CO104" s="32" t="str">
        <f t="shared" si="258"/>
        <v>Johan Franzen</v>
      </c>
      <c r="CP104" s="34">
        <f t="shared" si="253"/>
        <v>4.5109860589158082</v>
      </c>
      <c r="CQ104" s="141">
        <v>5</v>
      </c>
      <c r="CR104" s="110" t="str">
        <f t="shared" ref="CR104:CS104" si="377">VLOOKUP(CQ104,CN$100:CP$112,2,FALSE)</f>
        <v>Tyler Seguin</v>
      </c>
      <c r="CS104" s="101">
        <f t="shared" si="377"/>
        <v>8.6612582523579249</v>
      </c>
      <c r="CT104" s="13"/>
      <c r="CU104" s="14"/>
      <c r="CV104" s="14"/>
      <c r="CW104" s="14"/>
      <c r="CX104" s="14"/>
      <c r="CY104" s="14"/>
      <c r="CZ104" s="14"/>
      <c r="DA104" s="14"/>
      <c r="DB104" s="14"/>
      <c r="DC104" s="14"/>
      <c r="DD104" s="14"/>
      <c r="DE104" s="14"/>
    </row>
    <row r="105" spans="1:109" ht="16.5" customHeight="1" outlineLevel="1">
      <c r="A105" t="str">
        <f t="shared" si="255"/>
        <v>Taylor Hall</v>
      </c>
      <c r="B105" s="391" t="str">
        <f t="shared" si="323"/>
        <v>Hall</v>
      </c>
      <c r="C105" s="438" t="s">
        <v>119</v>
      </c>
      <c r="D105" s="417">
        <v>65</v>
      </c>
      <c r="E105" s="154">
        <v>61</v>
      </c>
      <c r="F105" s="224">
        <v>45</v>
      </c>
      <c r="G105" s="224">
        <f>VLOOKUP(A105,'Hard Stats 2013-2014'!$A$2:$L$691,4,0)</f>
        <v>75</v>
      </c>
      <c r="H105" s="155">
        <v>22</v>
      </c>
      <c r="I105" s="156">
        <v>27</v>
      </c>
      <c r="J105" s="231">
        <v>16</v>
      </c>
      <c r="K105" s="1057">
        <f>VLOOKUP(A105,'Hard Stats 2013-2014'!$A$2:$L$691,5,0)</f>
        <v>27</v>
      </c>
      <c r="L105" s="497">
        <f t="shared" ref="L105:M111" si="378">(H105/D105)*77</f>
        <v>26.061538461538461</v>
      </c>
      <c r="M105" s="158">
        <f t="shared" si="378"/>
        <v>34.081967213114751</v>
      </c>
      <c r="N105" s="240">
        <f t="shared" si="363"/>
        <v>27.37777777777778</v>
      </c>
      <c r="O105" s="612">
        <f t="shared" si="364"/>
        <v>27.72</v>
      </c>
      <c r="P105" s="599">
        <f>(L105/(L$146))*1000</f>
        <v>11.146958601945309</v>
      </c>
      <c r="Q105" s="159">
        <f>(M105/(M$146))*1000</f>
        <v>13.646540193678019</v>
      </c>
      <c r="R105" s="249">
        <f>(N105/(N$146))*1000</f>
        <v>10.591630314066819</v>
      </c>
      <c r="S105" s="645">
        <f>(O105/(O$146))*1000</f>
        <v>9.7883427096818529</v>
      </c>
      <c r="T105" s="632">
        <f>(P105-H$147)</f>
        <v>2.9502372904698984</v>
      </c>
      <c r="U105" s="20">
        <f>(Q105-I$147)</f>
        <v>5.8946022091818957</v>
      </c>
      <c r="V105" s="256">
        <f>(R105-J$147)</f>
        <v>3.1289437469026398</v>
      </c>
      <c r="W105" s="1074">
        <f>(S105-K$147)</f>
        <v>2.4890726366891522</v>
      </c>
      <c r="X105" s="663">
        <v>20</v>
      </c>
      <c r="Y105" s="156">
        <v>26</v>
      </c>
      <c r="Z105" s="231">
        <v>34</v>
      </c>
      <c r="AA105" s="1087">
        <f>VLOOKUP(A105,'Hard Stats 2013-2014'!$A$2:$L$691,6,0)</f>
        <v>53</v>
      </c>
      <c r="AB105" s="774">
        <f t="shared" si="325"/>
        <v>23.692307692307693</v>
      </c>
      <c r="AC105" s="160">
        <f t="shared" ref="AC105:AC111" si="379">(Y105/E105)*77</f>
        <v>32.819672131147541</v>
      </c>
      <c r="AD105" s="264">
        <f t="shared" si="326"/>
        <v>58.177777777777777</v>
      </c>
      <c r="AE105" s="698">
        <f t="shared" si="327"/>
        <v>54.413333333333334</v>
      </c>
      <c r="AF105" s="308">
        <f t="shared" si="328"/>
        <v>5.8284512618780351</v>
      </c>
      <c r="AG105" s="153">
        <f t="shared" si="329"/>
        <v>7.9378805145409617</v>
      </c>
      <c r="AH105" s="216">
        <f t="shared" si="330"/>
        <v>12.596304528622328</v>
      </c>
      <c r="AI105" s="729">
        <f t="shared" si="331"/>
        <v>11.628046690934754</v>
      </c>
      <c r="AJ105" s="716">
        <f t="shared" si="332"/>
        <v>-2.3682700495973759</v>
      </c>
      <c r="AK105" s="162">
        <f t="shared" si="333"/>
        <v>0.18594253004483807</v>
      </c>
      <c r="AL105" s="210">
        <f t="shared" si="334"/>
        <v>5.1336179614581487</v>
      </c>
      <c r="AM105" s="1096">
        <f t="shared" si="335"/>
        <v>4.3287766179420535</v>
      </c>
      <c r="AN105" s="663">
        <v>11</v>
      </c>
      <c r="AO105" s="156">
        <v>21</v>
      </c>
      <c r="AP105" s="231">
        <v>14</v>
      </c>
      <c r="AQ105" s="1091">
        <f>VLOOKUP(A105,'Hard Stats 2013-2014'!$A$2:$L$691,8,0)</f>
        <v>17</v>
      </c>
      <c r="AR105" s="774">
        <f t="shared" si="336"/>
        <v>13.030769230769231</v>
      </c>
      <c r="AS105" s="160">
        <f t="shared" si="337"/>
        <v>26.508196721311474</v>
      </c>
      <c r="AT105" s="264">
        <f t="shared" si="338"/>
        <v>23.955555555555556</v>
      </c>
      <c r="AU105" s="264">
        <f t="shared" si="339"/>
        <v>17.453333333333333</v>
      </c>
      <c r="AV105" s="685">
        <f t="shared" si="340"/>
        <v>6.3246671603545312</v>
      </c>
      <c r="AW105" s="153">
        <f t="shared" si="341"/>
        <v>13.204895020659475</v>
      </c>
      <c r="AX105" s="216">
        <f t="shared" si="342"/>
        <v>10.173547596581358</v>
      </c>
      <c r="AY105" s="216">
        <f t="shared" si="343"/>
        <v>7.1405876748069295</v>
      </c>
      <c r="AZ105" s="716">
        <f t="shared" si="344"/>
        <v>-1.8720541511208797</v>
      </c>
      <c r="BA105" s="162">
        <f t="shared" si="345"/>
        <v>5.452957036163351</v>
      </c>
      <c r="BB105" s="210">
        <f t="shared" si="346"/>
        <v>2.7108610294171784</v>
      </c>
      <c r="BC105" s="1096">
        <f t="shared" si="347"/>
        <v>-0.15868239818577123</v>
      </c>
      <c r="BD105" s="663">
        <v>186</v>
      </c>
      <c r="BE105" s="156">
        <v>207</v>
      </c>
      <c r="BF105" s="231">
        <v>154</v>
      </c>
      <c r="BG105" s="1091">
        <f>VLOOKUP(A105,'Hard Stats 2013-2014'!$A$2:$L$691,9,0)</f>
        <v>250</v>
      </c>
      <c r="BH105" s="774">
        <f t="shared" si="348"/>
        <v>220.33846153846153</v>
      </c>
      <c r="BI105" s="160">
        <f t="shared" si="349"/>
        <v>261.29508196721309</v>
      </c>
      <c r="BJ105" s="264">
        <f t="shared" si="350"/>
        <v>263.51111111111112</v>
      </c>
      <c r="BK105" s="264">
        <f t="shared" si="351"/>
        <v>256.66666666666669</v>
      </c>
      <c r="BL105" s="685">
        <f t="shared" si="352"/>
        <v>9.4021881293400895</v>
      </c>
      <c r="BM105" s="153">
        <f t="shared" si="353"/>
        <v>10.856889289976353</v>
      </c>
      <c r="BN105" s="216">
        <f t="shared" si="354"/>
        <v>10.527660532032961</v>
      </c>
      <c r="BO105" s="216">
        <f t="shared" si="355"/>
        <v>9.6322830304903722</v>
      </c>
      <c r="BP105" s="716">
        <f t="shared" si="356"/>
        <v>1.2054668178646786</v>
      </c>
      <c r="BQ105" s="162">
        <f t="shared" si="357"/>
        <v>3.1049513054802294</v>
      </c>
      <c r="BR105" s="210">
        <f t="shared" si="358"/>
        <v>3.0649739648687815</v>
      </c>
      <c r="BS105" s="1096">
        <f t="shared" si="359"/>
        <v>2.3330129574976715</v>
      </c>
      <c r="BT105" s="752">
        <f t="shared" si="360"/>
        <v>-8.4620092383678625E-2</v>
      </c>
      <c r="BU105" s="163">
        <f t="shared" si="361"/>
        <v>14.638453080870315</v>
      </c>
      <c r="BV105" s="202">
        <f t="shared" si="362"/>
        <v>14.038396702646747</v>
      </c>
      <c r="BW105" s="870">
        <f>(((BS105+BC105)+AM105)+W105)</f>
        <v>8.9921798139431068</v>
      </c>
      <c r="BX105" s="893">
        <f t="shared" si="322"/>
        <v>11.070672207246918</v>
      </c>
      <c r="BY105" s="509"/>
      <c r="BZ105" s="926">
        <f t="shared" si="365"/>
        <v>5</v>
      </c>
      <c r="CA105" s="132" t="str">
        <f t="shared" si="366"/>
        <v>Taylor Hall</v>
      </c>
      <c r="CB105" s="70">
        <f t="shared" si="256"/>
        <v>8.9921798139431068</v>
      </c>
      <c r="CC105" s="141">
        <v>6</v>
      </c>
      <c r="CD105" s="32" t="str">
        <f t="shared" ref="CD105:CE105" si="380">VLOOKUP(CC105,BZ$100:CB$112,2,FALSE)</f>
        <v>Jamie Benn</v>
      </c>
      <c r="CE105" s="34">
        <f t="shared" si="380"/>
        <v>8.7003416496423824</v>
      </c>
      <c r="CF105" s="42"/>
      <c r="CG105" s="44" t="e">
        <f>RANK(CI105,CI$27:CI$55)</f>
        <v>#REF!</v>
      </c>
      <c r="CH105" s="27" t="e">
        <f>#REF!</f>
        <v>#REF!</v>
      </c>
      <c r="CI105" s="64" t="e">
        <f>#REF!</f>
        <v>#REF!</v>
      </c>
      <c r="CJ105" s="141">
        <f>CJ132+1</f>
        <v>2</v>
      </c>
      <c r="CK105" s="32" t="e">
        <f>VLOOKUP(CJ105,CG$27:CI$55,2,FALSE)</f>
        <v>#N/A</v>
      </c>
      <c r="CL105" s="34" t="e">
        <f>VLOOKUP(CK105,CH$27:CJ$55,2,FALSE)</f>
        <v>#N/A</v>
      </c>
      <c r="CM105" s="45"/>
      <c r="CN105" s="120">
        <f t="shared" si="368"/>
        <v>4</v>
      </c>
      <c r="CO105" s="32" t="str">
        <f t="shared" si="258"/>
        <v>Taylor Hall</v>
      </c>
      <c r="CP105" s="34">
        <f t="shared" si="253"/>
        <v>11.070672207246918</v>
      </c>
      <c r="CQ105" s="141">
        <v>6</v>
      </c>
      <c r="CR105" s="32" t="str">
        <f t="shared" ref="CR105:CS105" si="381">VLOOKUP(CQ105,CN$100:CP$112,2,FALSE)</f>
        <v>Max Pacioretty</v>
      </c>
      <c r="CS105" s="34">
        <f t="shared" si="381"/>
        <v>8.4967286162581441</v>
      </c>
      <c r="CT105" s="13"/>
      <c r="CU105" s="14"/>
      <c r="CV105" s="14"/>
      <c r="CW105" s="14"/>
      <c r="CX105" s="14"/>
      <c r="CY105" s="14"/>
      <c r="CZ105" s="14"/>
      <c r="DA105" s="14"/>
      <c r="DB105" s="14"/>
      <c r="DC105" s="14"/>
      <c r="DD105" s="14"/>
      <c r="DE105" s="14"/>
    </row>
    <row r="106" spans="1:109" ht="16.5" customHeight="1" outlineLevel="1">
      <c r="A106" t="str">
        <f t="shared" si="255"/>
        <v>Patrick Kane</v>
      </c>
      <c r="B106" s="391" t="str">
        <f t="shared" si="323"/>
        <v>Kane</v>
      </c>
      <c r="C106" s="438" t="s">
        <v>115</v>
      </c>
      <c r="D106" s="417">
        <v>73</v>
      </c>
      <c r="E106" s="154">
        <v>82</v>
      </c>
      <c r="F106" s="224">
        <v>47</v>
      </c>
      <c r="G106" s="224">
        <f>VLOOKUP(A106,'Hard Stats 2013-2014'!$A$2:$L$691,4,0)</f>
        <v>69</v>
      </c>
      <c r="H106" s="155">
        <v>27</v>
      </c>
      <c r="I106" s="156">
        <v>23</v>
      </c>
      <c r="J106" s="231">
        <v>23</v>
      </c>
      <c r="K106" s="1057">
        <f>VLOOKUP(A106,'Hard Stats 2013-2014'!$A$2:$L$691,5,0)</f>
        <v>29</v>
      </c>
      <c r="L106" s="497">
        <f t="shared" si="378"/>
        <v>28.479452054794518</v>
      </c>
      <c r="M106" s="158">
        <f t="shared" si="378"/>
        <v>21.59756097560976</v>
      </c>
      <c r="N106" s="240">
        <f t="shared" si="363"/>
        <v>37.680851063829785</v>
      </c>
      <c r="O106" s="612">
        <f t="shared" si="364"/>
        <v>32.362318840579711</v>
      </c>
      <c r="P106" s="599">
        <f>(L106/(L$146))*1000</f>
        <v>12.181140937991294</v>
      </c>
      <c r="Q106" s="159">
        <f>(M106/(M$146))*1000</f>
        <v>8.6477397884960538</v>
      </c>
      <c r="R106" s="249">
        <f>(N106/(N$146))*1000</f>
        <v>14.577576296621217</v>
      </c>
      <c r="S106" s="645">
        <f>(O106/(O$146))*1000</f>
        <v>11.427614274588317</v>
      </c>
      <c r="T106" s="632">
        <f>(P106-H$147)</f>
        <v>3.9844196265158836</v>
      </c>
      <c r="U106" s="20">
        <f>(Q106-I$147)</f>
        <v>0.89580180399993026</v>
      </c>
      <c r="V106" s="256">
        <f>(R106-J$147)</f>
        <v>7.1148897294570377</v>
      </c>
      <c r="W106" s="1074">
        <f>(S106-K$147)</f>
        <v>4.128344201595616</v>
      </c>
      <c r="X106" s="663">
        <v>46</v>
      </c>
      <c r="Y106" s="156">
        <v>43</v>
      </c>
      <c r="Z106" s="231">
        <v>32</v>
      </c>
      <c r="AA106" s="1087">
        <f>VLOOKUP(A106,'Hard Stats 2013-2014'!$A$2:$L$691,6,0)</f>
        <v>40</v>
      </c>
      <c r="AB106" s="774">
        <f t="shared" si="325"/>
        <v>48.520547945205479</v>
      </c>
      <c r="AC106" s="160">
        <f t="shared" si="379"/>
        <v>40.378048780487809</v>
      </c>
      <c r="AD106" s="264">
        <f t="shared" si="326"/>
        <v>52.425531914893618</v>
      </c>
      <c r="AE106" s="698">
        <f t="shared" si="327"/>
        <v>44.637681159420289</v>
      </c>
      <c r="AF106" s="308">
        <f t="shared" si="328"/>
        <v>11.936348817133782</v>
      </c>
      <c r="AG106" s="153">
        <f t="shared" si="329"/>
        <v>9.7659758863231438</v>
      </c>
      <c r="AH106" s="216">
        <f t="shared" si="330"/>
        <v>11.350862654077691</v>
      </c>
      <c r="AI106" s="729">
        <f t="shared" si="331"/>
        <v>9.5390046685272782</v>
      </c>
      <c r="AJ106" s="716">
        <f t="shared" si="332"/>
        <v>3.7396275056583708</v>
      </c>
      <c r="AK106" s="162">
        <f t="shared" si="333"/>
        <v>2.0140379018270202</v>
      </c>
      <c r="AL106" s="210">
        <f t="shared" si="334"/>
        <v>3.8881760869135116</v>
      </c>
      <c r="AM106" s="1096">
        <f t="shared" si="335"/>
        <v>2.2397345955345775</v>
      </c>
      <c r="AN106" s="663">
        <v>24</v>
      </c>
      <c r="AO106" s="156">
        <v>12</v>
      </c>
      <c r="AP106" s="231">
        <v>17</v>
      </c>
      <c r="AQ106" s="1091">
        <f>VLOOKUP(A106,'Hard Stats 2013-2014'!$A$2:$L$691,8,0)</f>
        <v>25</v>
      </c>
      <c r="AR106" s="774">
        <f t="shared" si="336"/>
        <v>25.315068493150683</v>
      </c>
      <c r="AS106" s="160">
        <f t="shared" si="337"/>
        <v>11.268292682926829</v>
      </c>
      <c r="AT106" s="264">
        <f t="shared" si="338"/>
        <v>27.851063829787236</v>
      </c>
      <c r="AU106" s="264">
        <f t="shared" si="339"/>
        <v>27.89855072463768</v>
      </c>
      <c r="AV106" s="685">
        <f t="shared" si="340"/>
        <v>12.287024620364965</v>
      </c>
      <c r="AW106" s="153">
        <f t="shared" si="341"/>
        <v>5.6132306359597761</v>
      </c>
      <c r="AX106" s="216">
        <f t="shared" si="342"/>
        <v>11.827908679916016</v>
      </c>
      <c r="AY106" s="216">
        <f t="shared" si="343"/>
        <v>11.413982856149183</v>
      </c>
      <c r="AZ106" s="716">
        <f t="shared" si="344"/>
        <v>4.0903033088895544</v>
      </c>
      <c r="BA106" s="162">
        <f t="shared" si="345"/>
        <v>-2.1387073485363475</v>
      </c>
      <c r="BB106" s="210">
        <f t="shared" si="346"/>
        <v>4.3652221127518365</v>
      </c>
      <c r="BC106" s="1096">
        <f t="shared" si="347"/>
        <v>4.1147127831564818</v>
      </c>
      <c r="BD106" s="663">
        <v>216</v>
      </c>
      <c r="BE106" s="156">
        <v>253</v>
      </c>
      <c r="BF106" s="231">
        <v>138</v>
      </c>
      <c r="BG106" s="1091">
        <f>VLOOKUP(A106,'Hard Stats 2013-2014'!$A$2:$L$691,9,0)</f>
        <v>227</v>
      </c>
      <c r="BH106" s="774">
        <f t="shared" si="348"/>
        <v>227.83561643835614</v>
      </c>
      <c r="BI106" s="160">
        <f t="shared" si="349"/>
        <v>237.57317073170734</v>
      </c>
      <c r="BJ106" s="264">
        <f t="shared" si="350"/>
        <v>226.08510638297872</v>
      </c>
      <c r="BK106" s="264">
        <f t="shared" si="351"/>
        <v>253.31884057971016</v>
      </c>
      <c r="BL106" s="685">
        <f t="shared" si="352"/>
        <v>9.7221035009526329</v>
      </c>
      <c r="BM106" s="153">
        <f t="shared" si="353"/>
        <v>9.8712367392603433</v>
      </c>
      <c r="BN106" s="216">
        <f t="shared" si="354"/>
        <v>9.0324360187793165</v>
      </c>
      <c r="BO106" s="216">
        <f t="shared" si="355"/>
        <v>9.5066445561796282</v>
      </c>
      <c r="BP106" s="716">
        <f t="shared" si="356"/>
        <v>1.5253821894772219</v>
      </c>
      <c r="BQ106" s="162">
        <f t="shared" si="357"/>
        <v>2.1192987547642197</v>
      </c>
      <c r="BR106" s="210">
        <f t="shared" si="358"/>
        <v>1.5697494516151371</v>
      </c>
      <c r="BS106" s="1096">
        <f t="shared" si="359"/>
        <v>2.2073744831869275</v>
      </c>
      <c r="BT106" s="752">
        <f t="shared" si="360"/>
        <v>13.339732630541031</v>
      </c>
      <c r="BU106" s="163">
        <f t="shared" si="361"/>
        <v>2.8904311120548227</v>
      </c>
      <c r="BV106" s="202">
        <f t="shared" si="362"/>
        <v>16.938037380737523</v>
      </c>
      <c r="BW106" s="870">
        <f>(((BS106+BC106)+AM106)+W106)</f>
        <v>12.690166063473605</v>
      </c>
      <c r="BX106" s="893">
        <f t="shared" si="322"/>
        <v>12.984553963510901</v>
      </c>
      <c r="BY106" s="509"/>
      <c r="BZ106" s="926">
        <f t="shared" si="365"/>
        <v>4</v>
      </c>
      <c r="CA106" s="132" t="str">
        <f t="shared" si="366"/>
        <v>Patrick Kane</v>
      </c>
      <c r="CB106" s="70">
        <f t="shared" si="256"/>
        <v>12.690166063473605</v>
      </c>
      <c r="CC106" s="141">
        <v>7</v>
      </c>
      <c r="CD106" s="107" t="str">
        <f t="shared" ref="CD106:CE106" si="382">VLOOKUP(CC106,BZ$100:CB$112,2,FALSE)</f>
        <v>Max Pacioretty</v>
      </c>
      <c r="CE106" s="99">
        <f t="shared" si="382"/>
        <v>8.086662704556705</v>
      </c>
      <c r="CF106" s="42"/>
      <c r="CG106" s="44" t="e">
        <f>RANK(CI106,CI$100:CI$136)</f>
        <v>#REF!</v>
      </c>
      <c r="CH106" s="27" t="e">
        <f>#REF!</f>
        <v>#REF!</v>
      </c>
      <c r="CI106" s="61" t="e">
        <f>#REF!</f>
        <v>#REF!</v>
      </c>
      <c r="CJ106" s="141" t="e">
        <f>CJ10+1</f>
        <v>#REF!</v>
      </c>
      <c r="CK106" s="135" t="e">
        <f>VLOOKUP(CJ106,CG$100:CI$136,2,FALSE)</f>
        <v>#REF!</v>
      </c>
      <c r="CL106" s="101" t="e">
        <f>VLOOKUP(CK106,CH$100:CJ$136,2,FALSE)</f>
        <v>#REF!</v>
      </c>
      <c r="CM106" s="45"/>
      <c r="CN106" s="120">
        <f t="shared" si="368"/>
        <v>2</v>
      </c>
      <c r="CO106" s="32" t="str">
        <f t="shared" si="258"/>
        <v>Patrick Kane</v>
      </c>
      <c r="CP106" s="34">
        <f t="shared" si="253"/>
        <v>12.984553963510901</v>
      </c>
      <c r="CQ106" s="141">
        <v>7</v>
      </c>
      <c r="CR106" s="110" t="str">
        <f t="shared" ref="CR106:CS106" si="383">VLOOKUP(CQ106,CN$100:CP$112,2,FALSE)</f>
        <v>Jamie Benn</v>
      </c>
      <c r="CS106" s="101">
        <f t="shared" si="383"/>
        <v>6.7648393823206296</v>
      </c>
      <c r="CT106" s="13"/>
      <c r="CU106" s="14"/>
      <c r="CV106" s="14"/>
      <c r="CW106" s="14"/>
      <c r="CX106" s="14"/>
      <c r="CY106" s="14"/>
      <c r="CZ106" s="14"/>
      <c r="DA106" s="14"/>
      <c r="DB106" s="14"/>
      <c r="DC106" s="14"/>
      <c r="DD106" s="14"/>
      <c r="DE106" s="14"/>
    </row>
    <row r="107" spans="1:109" ht="16.5" customHeight="1" outlineLevel="1">
      <c r="A107" t="str">
        <f t="shared" si="255"/>
        <v>Alex Ovechkin</v>
      </c>
      <c r="B107" s="391" t="str">
        <f t="shared" si="323"/>
        <v>Ovechkin</v>
      </c>
      <c r="C107" s="436" t="s">
        <v>114</v>
      </c>
      <c r="D107" s="418">
        <v>79</v>
      </c>
      <c r="E107" s="279">
        <v>78</v>
      </c>
      <c r="F107" s="281">
        <v>48</v>
      </c>
      <c r="G107" s="281">
        <f>VLOOKUP(A107,'Hard Stats 2013-2014'!$A$2:$L$691,4,0)</f>
        <v>78</v>
      </c>
      <c r="H107" s="283">
        <v>32</v>
      </c>
      <c r="I107" s="285">
        <v>38</v>
      </c>
      <c r="J107" s="287">
        <v>32</v>
      </c>
      <c r="K107" s="1057">
        <f>VLOOKUP(A107,'Hard Stats 2013-2014'!$A$2:$L$691,5,0)</f>
        <v>51</v>
      </c>
      <c r="L107" s="800">
        <f t="shared" si="378"/>
        <v>31.189873417721518</v>
      </c>
      <c r="M107" s="290">
        <f t="shared" si="378"/>
        <v>37.512820512820511</v>
      </c>
      <c r="N107" s="489">
        <f t="shared" si="363"/>
        <v>51.333333333333329</v>
      </c>
      <c r="O107" s="623">
        <f t="shared" si="364"/>
        <v>50.346153846153847</v>
      </c>
      <c r="P107" s="609">
        <f>(L107/(L$146))*1000</f>
        <v>13.340433769877011</v>
      </c>
      <c r="Q107" s="296">
        <f>(M107/(M$146))*1000</f>
        <v>15.02026598715368</v>
      </c>
      <c r="R107" s="490">
        <f>(N107/(N$146))*1000</f>
        <v>19.85930683887528</v>
      </c>
      <c r="S107" s="654">
        <f>(O107/(O$146))*1000</f>
        <v>17.777972870148666</v>
      </c>
      <c r="T107" s="641">
        <f>(P107-H$147)</f>
        <v>5.1437124584016001</v>
      </c>
      <c r="U107" s="300">
        <f>(Q107-I$147)</f>
        <v>7.2683280026575563</v>
      </c>
      <c r="V107" s="491">
        <f>(R107-J$147)</f>
        <v>12.3966202717111</v>
      </c>
      <c r="W107" s="1084">
        <f>(S107-K$147)</f>
        <v>10.478702797155965</v>
      </c>
      <c r="X107" s="667">
        <v>53</v>
      </c>
      <c r="Y107" s="285">
        <v>27</v>
      </c>
      <c r="Z107" s="287">
        <v>24</v>
      </c>
      <c r="AA107" s="1087">
        <f>VLOOKUP(A107,'Hard Stats 2013-2014'!$A$2:$L$691,6,0)</f>
        <v>28</v>
      </c>
      <c r="AB107" s="775">
        <f t="shared" si="325"/>
        <v>51.658227848101269</v>
      </c>
      <c r="AC107" s="304">
        <f t="shared" si="379"/>
        <v>26.653846153846153</v>
      </c>
      <c r="AD107" s="492">
        <f t="shared" si="326"/>
        <v>38.5</v>
      </c>
      <c r="AE107" s="707">
        <f t="shared" si="327"/>
        <v>27.641025641025642</v>
      </c>
      <c r="AF107" s="496">
        <f t="shared" si="328"/>
        <v>12.708237086816348</v>
      </c>
      <c r="AG107" s="310">
        <f t="shared" si="329"/>
        <v>6.4465923113653663</v>
      </c>
      <c r="AH107" s="493">
        <f t="shared" si="330"/>
        <v>8.3357897615883036</v>
      </c>
      <c r="AI107" s="739">
        <f t="shared" si="331"/>
        <v>5.9068451985880461</v>
      </c>
      <c r="AJ107" s="725">
        <f t="shared" si="332"/>
        <v>4.5115157753409374</v>
      </c>
      <c r="AK107" s="314">
        <f t="shared" si="333"/>
        <v>-1.3053456731307573</v>
      </c>
      <c r="AL107" s="494">
        <f t="shared" si="334"/>
        <v>0.87310319442412432</v>
      </c>
      <c r="AM107" s="1105">
        <f t="shared" si="335"/>
        <v>-1.3924248744046546</v>
      </c>
      <c r="AN107" s="667">
        <v>24</v>
      </c>
      <c r="AO107" s="285">
        <v>23</v>
      </c>
      <c r="AP107" s="287">
        <v>27</v>
      </c>
      <c r="AQ107" s="1106">
        <f>VLOOKUP(A107,'Hard Stats 2013-2014'!$A$2:$L$691,8,0)</f>
        <v>39</v>
      </c>
      <c r="AR107" s="775">
        <f t="shared" si="336"/>
        <v>23.39240506329114</v>
      </c>
      <c r="AS107" s="304">
        <f t="shared" si="337"/>
        <v>22.705128205128204</v>
      </c>
      <c r="AT107" s="492">
        <f t="shared" si="338"/>
        <v>43.3125</v>
      </c>
      <c r="AU107" s="492">
        <f t="shared" si="339"/>
        <v>38.5</v>
      </c>
      <c r="AV107" s="694">
        <f t="shared" si="340"/>
        <v>11.353832877046109</v>
      </c>
      <c r="AW107" s="310">
        <f t="shared" si="341"/>
        <v>11.310419849807841</v>
      </c>
      <c r="AX107" s="493">
        <f t="shared" si="342"/>
        <v>18.394137395604687</v>
      </c>
      <c r="AY107" s="493">
        <f t="shared" si="343"/>
        <v>15.751296341485872</v>
      </c>
      <c r="AZ107" s="725">
        <f t="shared" si="344"/>
        <v>3.1571115655706983</v>
      </c>
      <c r="BA107" s="314">
        <f t="shared" si="345"/>
        <v>3.5584818653117178</v>
      </c>
      <c r="BB107" s="494">
        <f t="shared" si="346"/>
        <v>10.931450828440507</v>
      </c>
      <c r="BC107" s="1105">
        <f t="shared" si="347"/>
        <v>8.4520262684931708</v>
      </c>
      <c r="BD107" s="667">
        <v>367</v>
      </c>
      <c r="BE107" s="285">
        <v>303</v>
      </c>
      <c r="BF107" s="287">
        <v>220</v>
      </c>
      <c r="BG107" s="1106">
        <f>VLOOKUP(A107,'Hard Stats 2013-2014'!$A$2:$L$691,9,0)</f>
        <v>386</v>
      </c>
      <c r="BH107" s="775">
        <f t="shared" si="348"/>
        <v>357.70886075949369</v>
      </c>
      <c r="BI107" s="304">
        <f t="shared" si="349"/>
        <v>299.11538461538458</v>
      </c>
      <c r="BJ107" s="492">
        <f t="shared" si="350"/>
        <v>352.91666666666663</v>
      </c>
      <c r="BK107" s="492">
        <f t="shared" si="351"/>
        <v>381.05128205128204</v>
      </c>
      <c r="BL107" s="694">
        <f t="shared" si="352"/>
        <v>15.26399876312834</v>
      </c>
      <c r="BM107" s="310">
        <f t="shared" si="353"/>
        <v>12.42833424666375</v>
      </c>
      <c r="BN107" s="493">
        <f t="shared" si="354"/>
        <v>14.099545355401284</v>
      </c>
      <c r="BO107" s="493">
        <f t="shared" si="355"/>
        <v>14.300235576035705</v>
      </c>
      <c r="BP107" s="725">
        <f t="shared" si="356"/>
        <v>7.0672774516529291</v>
      </c>
      <c r="BQ107" s="314">
        <f t="shared" si="357"/>
        <v>4.6763962621676267</v>
      </c>
      <c r="BR107" s="494">
        <f t="shared" si="358"/>
        <v>6.6368587882371051</v>
      </c>
      <c r="BS107" s="1105">
        <f t="shared" si="359"/>
        <v>7.0009655030430045</v>
      </c>
      <c r="BT107" s="755">
        <f t="shared" si="360"/>
        <v>19.879617250966163</v>
      </c>
      <c r="BU107" s="318">
        <f t="shared" si="361"/>
        <v>14.197860457006144</v>
      </c>
      <c r="BV107" s="319">
        <f t="shared" si="362"/>
        <v>30.838033082812839</v>
      </c>
      <c r="BW107" s="870">
        <f>(((BS107+BC107)+AM107)+W107)</f>
        <v>24.539269694287487</v>
      </c>
      <c r="BX107" s="893">
        <f t="shared" si="322"/>
        <v>25.394757787116959</v>
      </c>
      <c r="BY107" s="509"/>
      <c r="BZ107" s="926">
        <f t="shared" si="365"/>
        <v>1</v>
      </c>
      <c r="CA107" s="132" t="str">
        <f t="shared" si="366"/>
        <v>Alex Ovechkin</v>
      </c>
      <c r="CB107" s="70">
        <f t="shared" si="256"/>
        <v>24.539269694287487</v>
      </c>
      <c r="CC107" s="141">
        <v>8</v>
      </c>
      <c r="CD107" s="107" t="str">
        <f t="shared" ref="CD107:CE107" si="384">VLOOKUP(CC107,BZ$100:CB$112,2,FALSE)</f>
        <v>Matt Duchene</v>
      </c>
      <c r="CE107" s="99">
        <f t="shared" si="384"/>
        <v>6.8782273725576708</v>
      </c>
      <c r="CF107" s="42"/>
      <c r="CG107" s="44"/>
      <c r="CH107" s="27"/>
      <c r="CI107" s="61"/>
      <c r="CJ107" s="141"/>
      <c r="CK107" s="135"/>
      <c r="CL107" s="101"/>
      <c r="CM107" s="45"/>
      <c r="CN107" s="120">
        <f t="shared" si="368"/>
        <v>1</v>
      </c>
      <c r="CO107" s="32" t="str">
        <f t="shared" si="258"/>
        <v>Alex Ovechkin</v>
      </c>
      <c r="CP107" s="34">
        <f t="shared" si="253"/>
        <v>25.394757787116959</v>
      </c>
      <c r="CQ107" s="141">
        <v>8</v>
      </c>
      <c r="CR107" s="110" t="str">
        <f t="shared" ref="CR107:CS107" si="385">VLOOKUP(CQ107,CN$100:CP$112,2,FALSE)</f>
        <v>Matt Duchene</v>
      </c>
      <c r="CS107" s="101">
        <f t="shared" si="385"/>
        <v>5.0576558369771707</v>
      </c>
      <c r="CT107" s="13"/>
      <c r="DE107" s="12"/>
    </row>
    <row r="108" spans="1:109" ht="16.5" customHeight="1" outlineLevel="1">
      <c r="A108" t="str">
        <f t="shared" si="255"/>
        <v>Max Pacioretty</v>
      </c>
      <c r="B108" s="391" t="str">
        <f t="shared" si="323"/>
        <v>Pacioretty</v>
      </c>
      <c r="C108" s="438" t="s">
        <v>52</v>
      </c>
      <c r="D108" s="417">
        <v>37</v>
      </c>
      <c r="E108" s="154">
        <v>79</v>
      </c>
      <c r="F108" s="224">
        <v>44</v>
      </c>
      <c r="G108" s="224">
        <f>VLOOKUP(A108,'Hard Stats 2013-2014'!$A$2:$L$691,4,0)</f>
        <v>73</v>
      </c>
      <c r="H108" s="155">
        <v>14</v>
      </c>
      <c r="I108" s="156">
        <v>33</v>
      </c>
      <c r="J108" s="231">
        <v>15</v>
      </c>
      <c r="K108" s="1057">
        <f>VLOOKUP(A108,'Hard Stats 2013-2014'!$A$2:$L$691,5,0)</f>
        <v>39</v>
      </c>
      <c r="L108" s="497">
        <f t="shared" si="378"/>
        <v>29.135135135135137</v>
      </c>
      <c r="M108" s="158">
        <f t="shared" si="378"/>
        <v>32.164556962025316</v>
      </c>
      <c r="N108" s="238">
        <f t="shared" si="363"/>
        <v>26.249999999999996</v>
      </c>
      <c r="O108" s="610">
        <f t="shared" si="364"/>
        <v>41.136986301369866</v>
      </c>
      <c r="P108" s="597">
        <f>(L108/(L$146))*1000</f>
        <v>12.461587626253358</v>
      </c>
      <c r="Q108" s="159">
        <f>(M108/(M$146))*1000</f>
        <v>12.87880234874536</v>
      </c>
      <c r="R108" s="247">
        <f>(N108/(N$146))*1000</f>
        <v>10.155327360788496</v>
      </c>
      <c r="S108" s="643">
        <f>(O108/(O$146))*1000</f>
        <v>14.526079363683117</v>
      </c>
      <c r="T108" s="630">
        <f>(P108-H$147)</f>
        <v>4.2648663147779473</v>
      </c>
      <c r="U108" s="20">
        <f>(Q108-I$147)</f>
        <v>5.1268643642492364</v>
      </c>
      <c r="V108" s="254">
        <f>(R108-J$147)</f>
        <v>2.6926407936243164</v>
      </c>
      <c r="W108" s="1072">
        <f>(S108-K$147)</f>
        <v>7.226809290690416</v>
      </c>
      <c r="X108" s="661">
        <v>10</v>
      </c>
      <c r="Y108" s="156">
        <v>32</v>
      </c>
      <c r="Z108" s="231">
        <v>24</v>
      </c>
      <c r="AA108" s="1087">
        <f>VLOOKUP(A108,'Hard Stats 2013-2014'!$A$2:$L$691,6,0)</f>
        <v>21</v>
      </c>
      <c r="AB108" s="774">
        <f t="shared" si="325"/>
        <v>20.810810810810811</v>
      </c>
      <c r="AC108" s="160">
        <f t="shared" si="379"/>
        <v>31.189873417721518</v>
      </c>
      <c r="AD108" s="262">
        <f t="shared" si="326"/>
        <v>42</v>
      </c>
      <c r="AE108" s="696">
        <f t="shared" si="327"/>
        <v>22.150684931506849</v>
      </c>
      <c r="AF108" s="161">
        <f t="shared" si="328"/>
        <v>5.1195855678658404</v>
      </c>
      <c r="AG108" s="153">
        <f t="shared" si="329"/>
        <v>7.5436917061265598</v>
      </c>
      <c r="AH108" s="214">
        <f t="shared" si="330"/>
        <v>9.0935888308236059</v>
      </c>
      <c r="AI108" s="727">
        <f t="shared" si="331"/>
        <v>4.7335677276356254</v>
      </c>
      <c r="AJ108" s="714">
        <f t="shared" si="332"/>
        <v>-3.0771357436095705</v>
      </c>
      <c r="AK108" s="162">
        <f t="shared" si="333"/>
        <v>-0.20824627836956378</v>
      </c>
      <c r="AL108" s="208">
        <f t="shared" si="334"/>
        <v>1.6309022636594266</v>
      </c>
      <c r="AM108" s="1094">
        <f t="shared" si="335"/>
        <v>-2.5657023453570753</v>
      </c>
      <c r="AN108" s="661">
        <v>8</v>
      </c>
      <c r="AO108" s="156">
        <v>13</v>
      </c>
      <c r="AP108" s="231">
        <v>12</v>
      </c>
      <c r="AQ108" s="1091">
        <f>VLOOKUP(A108,'Hard Stats 2013-2014'!$A$2:$L$691,8,0)</f>
        <v>17</v>
      </c>
      <c r="AR108" s="774">
        <f t="shared" si="336"/>
        <v>16.648648648648649</v>
      </c>
      <c r="AS108" s="160">
        <f t="shared" si="337"/>
        <v>12.670886075949365</v>
      </c>
      <c r="AT108" s="262">
        <f t="shared" si="338"/>
        <v>21</v>
      </c>
      <c r="AU108" s="262">
        <f t="shared" si="339"/>
        <v>17.931506849315067</v>
      </c>
      <c r="AV108" s="683">
        <f t="shared" si="340"/>
        <v>8.0806558314111943</v>
      </c>
      <c r="AW108" s="153">
        <f t="shared" si="341"/>
        <v>6.3119239007733352</v>
      </c>
      <c r="AX108" s="214">
        <f t="shared" si="342"/>
        <v>8.9183696463537867</v>
      </c>
      <c r="AY108" s="214">
        <f t="shared" si="343"/>
        <v>7.3362202138427355</v>
      </c>
      <c r="AZ108" s="714">
        <f t="shared" si="344"/>
        <v>-0.11606548006421669</v>
      </c>
      <c r="BA108" s="162">
        <f t="shared" si="345"/>
        <v>-1.4400140837227884</v>
      </c>
      <c r="BB108" s="208">
        <f t="shared" si="346"/>
        <v>1.4556830791896074</v>
      </c>
      <c r="BC108" s="1094">
        <f t="shared" si="347"/>
        <v>3.6950140850034785E-2</v>
      </c>
      <c r="BD108" s="661">
        <v>112</v>
      </c>
      <c r="BE108" s="156">
        <v>286</v>
      </c>
      <c r="BF108" s="231">
        <v>163</v>
      </c>
      <c r="BG108" s="1091">
        <f>VLOOKUP(A108,'Hard Stats 2013-2014'!$A$2:$L$691,9,0)</f>
        <v>270</v>
      </c>
      <c r="BH108" s="774">
        <f t="shared" si="348"/>
        <v>233.08108108108109</v>
      </c>
      <c r="BI108" s="160">
        <f t="shared" si="349"/>
        <v>278.75949367088612</v>
      </c>
      <c r="BJ108" s="262">
        <f t="shared" si="350"/>
        <v>285.25</v>
      </c>
      <c r="BK108" s="262">
        <f t="shared" si="351"/>
        <v>284.79452054794524</v>
      </c>
      <c r="BL108" s="683">
        <f t="shared" si="352"/>
        <v>9.9459357136872786</v>
      </c>
      <c r="BM108" s="153">
        <f t="shared" si="353"/>
        <v>11.582540852010487</v>
      </c>
      <c r="BN108" s="214">
        <f t="shared" si="354"/>
        <v>11.396161452547485</v>
      </c>
      <c r="BO108" s="214">
        <f t="shared" si="355"/>
        <v>10.687875691366029</v>
      </c>
      <c r="BP108" s="714">
        <f t="shared" si="356"/>
        <v>1.7492144022118676</v>
      </c>
      <c r="BQ108" s="162">
        <f t="shared" si="357"/>
        <v>3.8306028675143633</v>
      </c>
      <c r="BR108" s="208">
        <f t="shared" si="358"/>
        <v>3.9334748853833057</v>
      </c>
      <c r="BS108" s="1094">
        <f t="shared" si="359"/>
        <v>3.3886056183733286</v>
      </c>
      <c r="BT108" s="750">
        <f t="shared" si="360"/>
        <v>2.8208794933160277</v>
      </c>
      <c r="BU108" s="163">
        <f t="shared" si="361"/>
        <v>7.3092068696712476</v>
      </c>
      <c r="BV108" s="202">
        <f t="shared" si="362"/>
        <v>9.7127010218566561</v>
      </c>
      <c r="BW108" s="870">
        <f>(((BS108+BC108)+AM108)+W108)</f>
        <v>8.086662704556705</v>
      </c>
      <c r="BX108" s="893">
        <f t="shared" si="322"/>
        <v>8.4967286162581441</v>
      </c>
      <c r="BY108" s="509"/>
      <c r="BZ108" s="926">
        <f t="shared" si="365"/>
        <v>7</v>
      </c>
      <c r="CA108" s="132" t="str">
        <f t="shared" si="366"/>
        <v>Max Pacioretty</v>
      </c>
      <c r="CB108" s="70">
        <f t="shared" si="256"/>
        <v>8.086662704556705</v>
      </c>
      <c r="CC108" s="141">
        <v>9</v>
      </c>
      <c r="CD108" s="107" t="str">
        <f t="shared" ref="CD108:CE108" si="386">VLOOKUP(CC108,BZ$100:CB$112,2,FALSE)</f>
        <v>Johan Franzen</v>
      </c>
      <c r="CE108" s="99">
        <f t="shared" si="386"/>
        <v>4.3679966926091254</v>
      </c>
      <c r="CF108" s="42"/>
      <c r="CG108" s="44"/>
      <c r="CH108" s="27"/>
      <c r="CI108" s="61"/>
      <c r="CJ108" s="141"/>
      <c r="CK108" s="135"/>
      <c r="CL108" s="101"/>
      <c r="CM108" s="45"/>
      <c r="CN108" s="120">
        <f t="shared" si="368"/>
        <v>6</v>
      </c>
      <c r="CO108" s="32" t="str">
        <f t="shared" si="258"/>
        <v>Max Pacioretty</v>
      </c>
      <c r="CP108" s="34">
        <f t="shared" si="253"/>
        <v>8.4967286162581441</v>
      </c>
      <c r="CQ108" s="141">
        <v>9</v>
      </c>
      <c r="CR108" s="110" t="str">
        <f t="shared" ref="CR108:CS108" si="387">VLOOKUP(CQ108,CN$100:CP$112,2,FALSE)</f>
        <v>Radim Vrbata</v>
      </c>
      <c r="CS108" s="101">
        <f t="shared" si="387"/>
        <v>4.7041809519761992</v>
      </c>
      <c r="CT108" s="13"/>
      <c r="DE108" s="12"/>
    </row>
    <row r="109" spans="1:109" ht="16.5" customHeight="1" outlineLevel="1">
      <c r="A109" t="str">
        <f t="shared" si="255"/>
        <v>Tyler Seguin</v>
      </c>
      <c r="B109" s="391" t="str">
        <f t="shared" si="323"/>
        <v>Seguin</v>
      </c>
      <c r="C109" s="438" t="s">
        <v>116</v>
      </c>
      <c r="D109" s="417">
        <v>74</v>
      </c>
      <c r="E109" s="154">
        <v>81</v>
      </c>
      <c r="F109" s="224">
        <v>48</v>
      </c>
      <c r="G109" s="224">
        <f>VLOOKUP(A109,'Hard Stats 2013-2014'!$A$2:$L$691,4,0)</f>
        <v>80</v>
      </c>
      <c r="H109" s="155">
        <v>11</v>
      </c>
      <c r="I109" s="156">
        <v>29</v>
      </c>
      <c r="J109" s="231">
        <v>16</v>
      </c>
      <c r="K109" s="1057">
        <f>VLOOKUP(A109,'Hard Stats 2013-2014'!$A$2:$L$691,5,0)</f>
        <v>37</v>
      </c>
      <c r="L109" s="497">
        <f t="shared" si="378"/>
        <v>11.445945945945947</v>
      </c>
      <c r="M109" s="158">
        <f t="shared" si="378"/>
        <v>27.567901234567898</v>
      </c>
      <c r="N109" s="240">
        <f t="shared" si="363"/>
        <v>25.666666666666664</v>
      </c>
      <c r="O109" s="612">
        <f t="shared" si="364"/>
        <v>35.612500000000004</v>
      </c>
      <c r="P109" s="599">
        <f>(L109/(L$146))*1000</f>
        <v>4.8956237103138189</v>
      </c>
      <c r="Q109" s="159">
        <f>(M109/(M$146))*1000</f>
        <v>11.038285140656797</v>
      </c>
      <c r="R109" s="249">
        <f>(N109/(N$146))*1000</f>
        <v>9.9296534194376402</v>
      </c>
      <c r="S109" s="645">
        <f>(O109/(O$146))*1000</f>
        <v>12.57530139785516</v>
      </c>
      <c r="T109" s="632">
        <f>(P109-H$147)</f>
        <v>-3.301097601161592</v>
      </c>
      <c r="U109" s="20">
        <f>(Q109-I$147)</f>
        <v>3.286347156160673</v>
      </c>
      <c r="V109" s="256">
        <f>(R109-J$147)</f>
        <v>2.4669668522734609</v>
      </c>
      <c r="W109" s="1074">
        <f>(S109-K$147)</f>
        <v>5.2760313248624593</v>
      </c>
      <c r="X109" s="663">
        <v>11</v>
      </c>
      <c r="Y109" s="156">
        <v>38</v>
      </c>
      <c r="Z109" s="231">
        <v>16</v>
      </c>
      <c r="AA109" s="1087">
        <f>VLOOKUP(A109,'Hard Stats 2013-2014'!$A$2:$L$691,6,0)</f>
        <v>47</v>
      </c>
      <c r="AB109" s="774">
        <f t="shared" si="325"/>
        <v>11.445945945945947</v>
      </c>
      <c r="AC109" s="160">
        <f t="shared" si="379"/>
        <v>36.123456790123456</v>
      </c>
      <c r="AD109" s="264">
        <f t="shared" si="326"/>
        <v>25.666666666666664</v>
      </c>
      <c r="AE109" s="698">
        <f t="shared" si="327"/>
        <v>45.237500000000004</v>
      </c>
      <c r="AF109" s="308">
        <f t="shared" si="328"/>
        <v>2.815772062326213</v>
      </c>
      <c r="AG109" s="153">
        <f t="shared" si="329"/>
        <v>8.7369454096419492</v>
      </c>
      <c r="AH109" s="216">
        <f t="shared" si="330"/>
        <v>5.5571931743922018</v>
      </c>
      <c r="AI109" s="729">
        <f t="shared" si="331"/>
        <v>9.6671850437606146</v>
      </c>
      <c r="AJ109" s="716">
        <f t="shared" si="332"/>
        <v>-5.3809492491491984</v>
      </c>
      <c r="AK109" s="162">
        <f t="shared" si="333"/>
        <v>0.98500742514582562</v>
      </c>
      <c r="AL109" s="210">
        <f t="shared" si="334"/>
        <v>-1.9054933927719775</v>
      </c>
      <c r="AM109" s="1096">
        <f t="shared" si="335"/>
        <v>2.3679149707679139</v>
      </c>
      <c r="AN109" s="663">
        <v>3</v>
      </c>
      <c r="AO109" s="156">
        <v>15</v>
      </c>
      <c r="AP109" s="231">
        <v>6</v>
      </c>
      <c r="AQ109" s="1091">
        <f>VLOOKUP(A109,'Hard Stats 2013-2014'!$A$2:$L$691,8,0)</f>
        <v>25</v>
      </c>
      <c r="AR109" s="774">
        <f t="shared" si="336"/>
        <v>3.1216216216216219</v>
      </c>
      <c r="AS109" s="160">
        <f t="shared" si="337"/>
        <v>14.259259259259258</v>
      </c>
      <c r="AT109" s="264">
        <f t="shared" si="338"/>
        <v>9.625</v>
      </c>
      <c r="AU109" s="264">
        <f t="shared" si="339"/>
        <v>24.0625</v>
      </c>
      <c r="AV109" s="685">
        <f t="shared" si="340"/>
        <v>1.515122968389599</v>
      </c>
      <c r="AW109" s="153">
        <f t="shared" si="341"/>
        <v>7.1031622245170007</v>
      </c>
      <c r="AX109" s="216">
        <f t="shared" si="342"/>
        <v>4.0875860879121522</v>
      </c>
      <c r="AY109" s="216">
        <f t="shared" si="343"/>
        <v>9.8445602134286716</v>
      </c>
      <c r="AZ109" s="716">
        <f t="shared" si="344"/>
        <v>-6.6815983430858115</v>
      </c>
      <c r="BA109" s="162">
        <f t="shared" si="345"/>
        <v>-0.64877575997912285</v>
      </c>
      <c r="BB109" s="210">
        <f t="shared" si="346"/>
        <v>-3.3751004792520272</v>
      </c>
      <c r="BC109" s="1096">
        <f t="shared" si="347"/>
        <v>2.5452901404359709</v>
      </c>
      <c r="BD109" s="663">
        <v>131</v>
      </c>
      <c r="BE109" s="156">
        <v>242</v>
      </c>
      <c r="BF109" s="231">
        <v>161</v>
      </c>
      <c r="BG109" s="1091">
        <f>VLOOKUP(A109,'Hard Stats 2013-2014'!$A$2:$L$691,9,0)</f>
        <v>294</v>
      </c>
      <c r="BH109" s="774">
        <f t="shared" si="348"/>
        <v>136.31081081081081</v>
      </c>
      <c r="BI109" s="160">
        <f t="shared" si="349"/>
        <v>230.04938271604937</v>
      </c>
      <c r="BJ109" s="264">
        <f t="shared" si="350"/>
        <v>258.27083333333331</v>
      </c>
      <c r="BK109" s="264">
        <f t="shared" si="351"/>
        <v>282.97499999999997</v>
      </c>
      <c r="BL109" s="685">
        <f t="shared" si="352"/>
        <v>5.8165963325581851</v>
      </c>
      <c r="BM109" s="153">
        <f t="shared" si="353"/>
        <v>9.5586210829982061</v>
      </c>
      <c r="BN109" s="216">
        <f t="shared" si="354"/>
        <v>10.318303646452758</v>
      </c>
      <c r="BO109" s="216">
        <f t="shared" si="355"/>
        <v>10.619592041115634</v>
      </c>
      <c r="BP109" s="716">
        <f t="shared" si="356"/>
        <v>-2.3801249789172259</v>
      </c>
      <c r="BQ109" s="162">
        <f t="shared" si="357"/>
        <v>1.8066830985020825</v>
      </c>
      <c r="BR109" s="210">
        <f t="shared" si="358"/>
        <v>2.8556170792885789</v>
      </c>
      <c r="BS109" s="1096">
        <f t="shared" si="359"/>
        <v>3.3203219681229337</v>
      </c>
      <c r="BT109" s="752">
        <f t="shared" si="360"/>
        <v>-17.743770172313827</v>
      </c>
      <c r="BU109" s="163">
        <f t="shared" si="361"/>
        <v>5.4292619198294583</v>
      </c>
      <c r="BV109" s="202">
        <f t="shared" si="362"/>
        <v>4.199005953803514E-2</v>
      </c>
      <c r="BW109" s="870">
        <f>(((BS109+BC109)+AM109)+W109)</f>
        <v>13.509558404189278</v>
      </c>
      <c r="BX109" s="893">
        <f t="shared" si="322"/>
        <v>8.6612582523579249</v>
      </c>
      <c r="BY109" s="509"/>
      <c r="BZ109" s="452">
        <f t="shared" si="365"/>
        <v>2</v>
      </c>
      <c r="CA109" s="132" t="str">
        <f t="shared" si="366"/>
        <v>Tyler Seguin</v>
      </c>
      <c r="CB109" s="70">
        <f t="shared" si="256"/>
        <v>13.509558404189278</v>
      </c>
      <c r="CC109" s="141">
        <v>10</v>
      </c>
      <c r="CD109" s="107" t="str">
        <f t="shared" ref="CD109:CE109" si="388">VLOOKUP(CC109,BZ$100:CB$112,2,FALSE)</f>
        <v>Blake Wheeler</v>
      </c>
      <c r="CE109" s="99">
        <f t="shared" si="388"/>
        <v>3.5430418397672678</v>
      </c>
      <c r="CF109" s="42"/>
      <c r="CG109" s="44" t="e">
        <f>RANK(CI109,CI$100:CI$136)</f>
        <v>#REF!</v>
      </c>
      <c r="CH109" s="27" t="e">
        <f>#REF!</f>
        <v>#REF!</v>
      </c>
      <c r="CI109" s="61" t="e">
        <f>#REF!</f>
        <v>#REF!</v>
      </c>
      <c r="CJ109" s="141" t="e">
        <f>#REF!+1</f>
        <v>#REF!</v>
      </c>
      <c r="CK109" s="135" t="e">
        <f t="shared" ref="CK109:CL111" si="389">VLOOKUP(CJ109,CG$100:CI$136,2,FALSE)</f>
        <v>#REF!</v>
      </c>
      <c r="CL109" s="101" t="e">
        <f t="shared" si="389"/>
        <v>#REF!</v>
      </c>
      <c r="CM109" s="45"/>
      <c r="CN109" s="120">
        <f t="shared" si="368"/>
        <v>5</v>
      </c>
      <c r="CO109" s="32" t="str">
        <f t="shared" si="258"/>
        <v>Tyler Seguin</v>
      </c>
      <c r="CP109" s="34">
        <f t="shared" si="253"/>
        <v>8.6612582523579249</v>
      </c>
      <c r="CQ109" s="141">
        <v>10</v>
      </c>
      <c r="CR109" s="110" t="str">
        <f t="shared" ref="CR109:CS109" si="390">VLOOKUP(CQ109,CN$100:CP$112,2,FALSE)</f>
        <v>Johan Franzen</v>
      </c>
      <c r="CS109" s="101">
        <f t="shared" si="390"/>
        <v>4.5109860589158082</v>
      </c>
      <c r="CT109" s="13"/>
      <c r="CU109" s="14"/>
      <c r="CV109" s="14"/>
      <c r="CW109" s="14"/>
      <c r="CX109" s="14"/>
      <c r="CY109" s="14"/>
      <c r="CZ109" s="14"/>
      <c r="DA109" s="14"/>
      <c r="DB109" s="14"/>
      <c r="DC109" s="14"/>
      <c r="DD109" s="14"/>
      <c r="DE109" s="14"/>
    </row>
    <row r="110" spans="1:109" ht="16.5" customHeight="1" outlineLevel="1">
      <c r="A110" t="str">
        <f t="shared" si="255"/>
        <v>Alexander Semin</v>
      </c>
      <c r="B110" s="391" t="str">
        <f t="shared" si="323"/>
        <v>Semin</v>
      </c>
      <c r="C110" s="438" t="s">
        <v>123</v>
      </c>
      <c r="D110" s="417">
        <v>65</v>
      </c>
      <c r="E110" s="154">
        <v>77</v>
      </c>
      <c r="F110" s="224">
        <v>44</v>
      </c>
      <c r="G110" s="224">
        <f>VLOOKUP(A110,'Hard Stats 2013-2014'!$A$2:$L$691,4,0)</f>
        <v>65</v>
      </c>
      <c r="H110" s="155">
        <v>28</v>
      </c>
      <c r="I110" s="156">
        <v>21</v>
      </c>
      <c r="J110" s="231">
        <v>13</v>
      </c>
      <c r="K110" s="1057">
        <f>VLOOKUP(A110,'Hard Stats 2013-2014'!$A$2:$L$691,5,0)</f>
        <v>22</v>
      </c>
      <c r="L110" s="497">
        <f t="shared" si="378"/>
        <v>33.169230769230772</v>
      </c>
      <c r="M110" s="158">
        <f t="shared" si="378"/>
        <v>21</v>
      </c>
      <c r="N110" s="240">
        <f t="shared" si="363"/>
        <v>22.75</v>
      </c>
      <c r="O110" s="612">
        <f t="shared" si="364"/>
        <v>26.061538461538461</v>
      </c>
      <c r="P110" s="599">
        <f>(L110/(L$146))*1000</f>
        <v>14.187038220657668</v>
      </c>
      <c r="Q110" s="159">
        <f>(M110/(M$146))*1000</f>
        <v>8.4084742607511043</v>
      </c>
      <c r="R110" s="249">
        <f>(N110/(N$146))*1000</f>
        <v>8.8012837126833645</v>
      </c>
      <c r="S110" s="645">
        <f>(O110/(O$146))*1000</f>
        <v>9.2027153680769569</v>
      </c>
      <c r="T110" s="632">
        <f>(P110-H$147)</f>
        <v>5.9903169091822566</v>
      </c>
      <c r="U110" s="20">
        <f>(Q110-I$147)</f>
        <v>0.65653627625498068</v>
      </c>
      <c r="V110" s="256">
        <f>(R110-J$147)</f>
        <v>1.3385971455191852</v>
      </c>
      <c r="W110" s="1074">
        <f>(S110-K$147)</f>
        <v>1.9034452950842562</v>
      </c>
      <c r="X110" s="663">
        <v>26</v>
      </c>
      <c r="Y110" s="156">
        <v>33</v>
      </c>
      <c r="Z110" s="231">
        <v>31</v>
      </c>
      <c r="AA110" s="1087">
        <f>VLOOKUP(A110,'Hard Stats 2013-2014'!$A$2:$L$691,6,0)</f>
        <v>20</v>
      </c>
      <c r="AB110" s="774">
        <f t="shared" si="325"/>
        <v>30.8</v>
      </c>
      <c r="AC110" s="160">
        <f t="shared" si="379"/>
        <v>33</v>
      </c>
      <c r="AD110" s="264">
        <f t="shared" si="326"/>
        <v>54.25</v>
      </c>
      <c r="AE110" s="698">
        <f t="shared" si="327"/>
        <v>23.692307692307693</v>
      </c>
      <c r="AF110" s="308">
        <f t="shared" si="328"/>
        <v>7.5769866404414445</v>
      </c>
      <c r="AG110" s="153">
        <f t="shared" si="329"/>
        <v>7.9814952426428345</v>
      </c>
      <c r="AH110" s="216">
        <f t="shared" si="330"/>
        <v>11.745885573147156</v>
      </c>
      <c r="AI110" s="729">
        <f t="shared" si="331"/>
        <v>5.063010170218325</v>
      </c>
      <c r="AJ110" s="716">
        <f t="shared" si="332"/>
        <v>-0.6197346710339664</v>
      </c>
      <c r="AK110" s="162">
        <f t="shared" si="333"/>
        <v>0.22955725814671091</v>
      </c>
      <c r="AL110" s="210">
        <f t="shared" si="334"/>
        <v>4.2831990059829765</v>
      </c>
      <c r="AM110" s="1096">
        <f t="shared" si="335"/>
        <v>-2.2362599027743757</v>
      </c>
      <c r="AN110" s="663">
        <v>18</v>
      </c>
      <c r="AO110" s="156">
        <v>11</v>
      </c>
      <c r="AP110" s="231">
        <v>9</v>
      </c>
      <c r="AQ110" s="1091">
        <f>VLOOKUP(A110,'Hard Stats 2013-2014'!$A$2:$L$691,8,0)</f>
        <v>12</v>
      </c>
      <c r="AR110" s="774">
        <f t="shared" si="336"/>
        <v>21.323076923076925</v>
      </c>
      <c r="AS110" s="160">
        <f t="shared" si="337"/>
        <v>11</v>
      </c>
      <c r="AT110" s="264">
        <f t="shared" si="338"/>
        <v>15.750000000000002</v>
      </c>
      <c r="AU110" s="264">
        <f t="shared" si="339"/>
        <v>14.215384615384616</v>
      </c>
      <c r="AV110" s="685">
        <f t="shared" si="340"/>
        <v>10.349455353307414</v>
      </c>
      <c r="AW110" s="153">
        <f t="shared" si="341"/>
        <v>5.4795822874845443</v>
      </c>
      <c r="AX110" s="216">
        <f t="shared" si="342"/>
        <v>6.6887772347653405</v>
      </c>
      <c r="AY110" s="216">
        <f t="shared" si="343"/>
        <v>5.8158632645486303</v>
      </c>
      <c r="AZ110" s="716">
        <f t="shared" si="344"/>
        <v>2.1527340418320033</v>
      </c>
      <c r="BA110" s="162">
        <f t="shared" si="345"/>
        <v>-2.2723556970115792</v>
      </c>
      <c r="BB110" s="210">
        <f t="shared" si="346"/>
        <v>-0.77390933239883886</v>
      </c>
      <c r="BC110" s="1096">
        <f t="shared" si="347"/>
        <v>-1.4834068084440704</v>
      </c>
      <c r="BD110" s="663">
        <v>196</v>
      </c>
      <c r="BE110" s="156">
        <v>183</v>
      </c>
      <c r="BF110" s="231">
        <v>150</v>
      </c>
      <c r="BG110" s="1091">
        <f>VLOOKUP(A110,'Hard Stats 2013-2014'!$A$2:$L$691,9,0)</f>
        <v>210</v>
      </c>
      <c r="BH110" s="774">
        <f t="shared" si="348"/>
        <v>232.18461538461537</v>
      </c>
      <c r="BI110" s="160">
        <f t="shared" si="349"/>
        <v>182.99999999999997</v>
      </c>
      <c r="BJ110" s="264">
        <f t="shared" si="350"/>
        <v>262.5</v>
      </c>
      <c r="BK110" s="264">
        <f t="shared" si="351"/>
        <v>248.76923076923077</v>
      </c>
      <c r="BL110" s="685">
        <f t="shared" si="352"/>
        <v>9.9076821147884804</v>
      </c>
      <c r="BM110" s="153">
        <f t="shared" si="353"/>
        <v>7.6037050720877106</v>
      </c>
      <c r="BN110" s="216">
        <f t="shared" si="354"/>
        <v>10.487265140381123</v>
      </c>
      <c r="BO110" s="216">
        <f t="shared" si="355"/>
        <v>9.3359050910906678</v>
      </c>
      <c r="BP110" s="716">
        <f t="shared" si="356"/>
        <v>1.7109608033130694</v>
      </c>
      <c r="BQ110" s="162">
        <f t="shared" si="357"/>
        <v>-0.14823291240841296</v>
      </c>
      <c r="BR110" s="210">
        <f t="shared" si="358"/>
        <v>3.0245785732169432</v>
      </c>
      <c r="BS110" s="1096">
        <f t="shared" si="359"/>
        <v>2.0366350180979671</v>
      </c>
      <c r="BT110" s="752">
        <f t="shared" si="360"/>
        <v>9.2342770832933638</v>
      </c>
      <c r="BU110" s="163">
        <f t="shared" si="361"/>
        <v>-1.5344950750183006</v>
      </c>
      <c r="BV110" s="202">
        <f t="shared" si="362"/>
        <v>7.8724653923202661</v>
      </c>
      <c r="BW110" s="870">
        <f>(((BS110+BC110)+AM110)+W110)</f>
        <v>0.22041360196377724</v>
      </c>
      <c r="BX110" s="893">
        <f t="shared" si="322"/>
        <v>2.340538271372516</v>
      </c>
      <c r="BY110" s="509"/>
      <c r="BZ110" s="452">
        <f t="shared" si="365"/>
        <v>13</v>
      </c>
      <c r="CA110" s="132" t="str">
        <f t="shared" si="366"/>
        <v>Alexander Semin</v>
      </c>
      <c r="CB110" s="70">
        <f t="shared" si="256"/>
        <v>0.22041360196377724</v>
      </c>
      <c r="CC110" s="141">
        <v>11</v>
      </c>
      <c r="CD110" s="107" t="str">
        <f t="shared" ref="CD110:CE110" si="391">VLOOKUP(CC110,BZ$100:CB$112,2,FALSE)</f>
        <v>Radim Vrbata</v>
      </c>
      <c r="CE110" s="99">
        <f t="shared" si="391"/>
        <v>1.745878074305959</v>
      </c>
      <c r="CF110" s="42"/>
      <c r="CG110" s="44" t="e">
        <f>RANK(CI110,CI$100:CI$136)</f>
        <v>#REF!</v>
      </c>
      <c r="CH110" s="27" t="e">
        <f>#REF!</f>
        <v>#REF!</v>
      </c>
      <c r="CI110" s="61" t="e">
        <f>#REF!</f>
        <v>#REF!</v>
      </c>
      <c r="CJ110" s="141" t="e">
        <f>CJ109+1</f>
        <v>#REF!</v>
      </c>
      <c r="CK110" s="135" t="e">
        <f t="shared" si="389"/>
        <v>#REF!</v>
      </c>
      <c r="CL110" s="101" t="e">
        <f t="shared" si="389"/>
        <v>#REF!</v>
      </c>
      <c r="CM110" s="45"/>
      <c r="CN110" s="120">
        <f t="shared" si="368"/>
        <v>12</v>
      </c>
      <c r="CO110" s="32" t="str">
        <f t="shared" si="258"/>
        <v>Alexander Semin</v>
      </c>
      <c r="CP110" s="34">
        <f t="shared" si="253"/>
        <v>2.340538271372516</v>
      </c>
      <c r="CQ110" s="141">
        <v>11</v>
      </c>
      <c r="CR110" s="110" t="str">
        <f t="shared" ref="CR110:CS110" si="392">VLOOKUP(CQ110,CN$100:CP$112,2,FALSE)</f>
        <v>Blake Wheeler</v>
      </c>
      <c r="CS110" s="101">
        <f t="shared" si="392"/>
        <v>2.7751986249916651</v>
      </c>
      <c r="CT110" s="13"/>
      <c r="CU110" s="14"/>
      <c r="CV110" s="14"/>
      <c r="CW110" s="14"/>
      <c r="CX110" s="14"/>
      <c r="CY110" s="14"/>
      <c r="CZ110" s="14"/>
      <c r="DA110" s="14"/>
      <c r="DB110" s="14"/>
      <c r="DC110" s="14"/>
      <c r="DD110" s="14"/>
      <c r="DE110" s="14"/>
    </row>
    <row r="111" spans="1:109" ht="16.5" customHeight="1" outlineLevel="1">
      <c r="A111" t="str">
        <f t="shared" si="255"/>
        <v>Radim Vrbata</v>
      </c>
      <c r="B111" s="392" t="str">
        <f t="shared" si="323"/>
        <v>Vrbata</v>
      </c>
      <c r="C111" s="434" t="s">
        <v>198</v>
      </c>
      <c r="D111" s="417">
        <v>79</v>
      </c>
      <c r="E111" s="154">
        <v>77</v>
      </c>
      <c r="F111" s="224">
        <v>34</v>
      </c>
      <c r="G111" s="224">
        <f>VLOOKUP(A111,'Hard Stats 2013-2014'!$A$2:$L$691,4,0)</f>
        <v>80</v>
      </c>
      <c r="H111" s="155">
        <v>19</v>
      </c>
      <c r="I111" s="156">
        <v>35</v>
      </c>
      <c r="J111" s="231">
        <v>12</v>
      </c>
      <c r="K111" s="1057">
        <f>VLOOKUP(A111,'Hard Stats 2013-2014'!$A$2:$L$691,5,0)</f>
        <v>20</v>
      </c>
      <c r="L111" s="497">
        <f t="shared" si="378"/>
        <v>18.518987341772153</v>
      </c>
      <c r="M111" s="158">
        <f t="shared" si="378"/>
        <v>35</v>
      </c>
      <c r="N111" s="240">
        <f t="shared" si="363"/>
        <v>27.176470588235297</v>
      </c>
      <c r="O111" s="612">
        <f t="shared" si="364"/>
        <v>19.25</v>
      </c>
      <c r="P111" s="599">
        <f>(L111/(L$146))*1000</f>
        <v>7.9208825508644765</v>
      </c>
      <c r="Q111" s="159">
        <f>(M111/(M$146))*1000</f>
        <v>14.014123767918505</v>
      </c>
      <c r="R111" s="249">
        <f>(N111/(N$146))*1000</f>
        <v>10.513750679404563</v>
      </c>
      <c r="S111" s="645">
        <f>(O111/(O$146))*1000</f>
        <v>6.7974602150568426</v>
      </c>
      <c r="T111" s="632">
        <f>(P111-H$147)</f>
        <v>-0.27583876061093449</v>
      </c>
      <c r="U111" s="20">
        <f>(Q111-I$147)</f>
        <v>6.2621857834223817</v>
      </c>
      <c r="V111" s="256">
        <f>(R111-J$147)</f>
        <v>3.0510641122403834</v>
      </c>
      <c r="W111" s="1074">
        <f>(S111-K$147)</f>
        <v>-0.50180985793585808</v>
      </c>
      <c r="X111" s="663">
        <v>29</v>
      </c>
      <c r="Y111" s="156">
        <v>27</v>
      </c>
      <c r="Z111" s="231">
        <v>16</v>
      </c>
      <c r="AA111" s="1087">
        <f>VLOOKUP(A111,'Hard Stats 2013-2014'!$A$2:$L$691,6,0)</f>
        <v>31</v>
      </c>
      <c r="AB111" s="774">
        <f t="shared" si="325"/>
        <v>28.265822784810126</v>
      </c>
      <c r="AC111" s="160">
        <f t="shared" si="379"/>
        <v>27</v>
      </c>
      <c r="AD111" s="264">
        <f t="shared" si="326"/>
        <v>36.235294117647058</v>
      </c>
      <c r="AE111" s="698">
        <f t="shared" si="327"/>
        <v>29.837500000000002</v>
      </c>
      <c r="AF111" s="308">
        <f t="shared" si="328"/>
        <v>6.9535636890127179</v>
      </c>
      <c r="AG111" s="153">
        <f t="shared" si="329"/>
        <v>6.5303142894350463</v>
      </c>
      <c r="AH111" s="216">
        <f t="shared" si="330"/>
        <v>7.8454491873772279</v>
      </c>
      <c r="AI111" s="729">
        <f t="shared" si="331"/>
        <v>6.3762284331187038</v>
      </c>
      <c r="AJ111" s="716">
        <f t="shared" si="332"/>
        <v>-1.243157622462693</v>
      </c>
      <c r="AK111" s="162">
        <f t="shared" si="333"/>
        <v>-1.2216236950610773</v>
      </c>
      <c r="AL111" s="210">
        <f t="shared" si="334"/>
        <v>0.38276262021304852</v>
      </c>
      <c r="AM111" s="1096">
        <f t="shared" si="335"/>
        <v>-0.9230416398739969</v>
      </c>
      <c r="AN111" s="663">
        <v>17</v>
      </c>
      <c r="AO111" s="156">
        <v>17</v>
      </c>
      <c r="AP111" s="231">
        <v>12</v>
      </c>
      <c r="AQ111" s="1091">
        <f>VLOOKUP(A111,'Hard Stats 2013-2014'!$A$2:$L$691,8,0)</f>
        <v>21</v>
      </c>
      <c r="AR111" s="774">
        <f t="shared" si="336"/>
        <v>16.569620253164558</v>
      </c>
      <c r="AS111" s="160">
        <f t="shared" si="337"/>
        <v>17</v>
      </c>
      <c r="AT111" s="264">
        <f t="shared" si="338"/>
        <v>27.176470588235297</v>
      </c>
      <c r="AU111" s="264">
        <f t="shared" si="339"/>
        <v>20.212500000000002</v>
      </c>
      <c r="AV111" s="685">
        <f t="shared" si="340"/>
        <v>8.042298287907661</v>
      </c>
      <c r="AW111" s="153">
        <f t="shared" si="341"/>
        <v>8.4684453533852047</v>
      </c>
      <c r="AX111" s="216">
        <f t="shared" si="342"/>
        <v>11.541419542340195</v>
      </c>
      <c r="AY111" s="216">
        <f t="shared" si="343"/>
        <v>8.2694305792800851</v>
      </c>
      <c r="AZ111" s="716">
        <f t="shared" si="344"/>
        <v>-0.15442302356774995</v>
      </c>
      <c r="BA111" s="162">
        <f t="shared" si="345"/>
        <v>0.71650736888908106</v>
      </c>
      <c r="BB111" s="210">
        <f t="shared" si="346"/>
        <v>4.078732975176016</v>
      </c>
      <c r="BC111" s="1096">
        <f t="shared" si="347"/>
        <v>0.97016050628738437</v>
      </c>
      <c r="BD111" s="663">
        <v>240</v>
      </c>
      <c r="BE111" s="156">
        <v>232</v>
      </c>
      <c r="BF111" s="231">
        <v>106</v>
      </c>
      <c r="BG111" s="1091">
        <f>VLOOKUP(A111,'Hard Stats 2013-2014'!$A$2:$L$691,9,0)</f>
        <v>263</v>
      </c>
      <c r="BH111" s="774">
        <f t="shared" si="348"/>
        <v>233.92405063291142</v>
      </c>
      <c r="BI111" s="160">
        <f t="shared" si="349"/>
        <v>232</v>
      </c>
      <c r="BJ111" s="264">
        <f t="shared" si="350"/>
        <v>240.05882352941177</v>
      </c>
      <c r="BK111" s="264">
        <f t="shared" si="351"/>
        <v>253.13750000000002</v>
      </c>
      <c r="BL111" s="685">
        <f t="shared" si="352"/>
        <v>9.9819065480948286</v>
      </c>
      <c r="BM111" s="153">
        <f t="shared" si="353"/>
        <v>9.6396698181658422</v>
      </c>
      <c r="BN111" s="216">
        <f t="shared" si="354"/>
        <v>9.5907067872034428</v>
      </c>
      <c r="BO111" s="216">
        <f t="shared" si="355"/>
        <v>9.4998391388211303</v>
      </c>
      <c r="BP111" s="716">
        <f t="shared" si="356"/>
        <v>1.7851852366194176</v>
      </c>
      <c r="BQ111" s="162">
        <f t="shared" si="357"/>
        <v>1.8877318336697186</v>
      </c>
      <c r="BR111" s="210">
        <f t="shared" si="358"/>
        <v>2.1280202200392635</v>
      </c>
      <c r="BS111" s="1096">
        <f t="shared" si="359"/>
        <v>2.2005690658284296</v>
      </c>
      <c r="BT111" s="752">
        <f t="shared" si="360"/>
        <v>0.11176582997804019</v>
      </c>
      <c r="BU111" s="163">
        <f t="shared" si="361"/>
        <v>7.6448012909201042</v>
      </c>
      <c r="BV111" s="202">
        <f t="shared" si="362"/>
        <v>9.6405799276687105</v>
      </c>
      <c r="BW111" s="870">
        <f>(((BS111+BC111)+AM111)+W111)</f>
        <v>1.745878074305959</v>
      </c>
      <c r="BX111" s="893">
        <f t="shared" si="322"/>
        <v>4.7041809519761992</v>
      </c>
      <c r="BY111" s="509"/>
      <c r="BZ111" s="452">
        <f t="shared" si="365"/>
        <v>11</v>
      </c>
      <c r="CA111" s="132" t="str">
        <f t="shared" si="366"/>
        <v>Radim Vrbata</v>
      </c>
      <c r="CB111" s="70">
        <f t="shared" si="256"/>
        <v>1.745878074305959</v>
      </c>
      <c r="CC111" s="141">
        <v>12</v>
      </c>
      <c r="CD111" s="107" t="str">
        <f t="shared" ref="CD111:CE111" si="393">VLOOKUP(CC111,BZ$100:CB$112,2,FALSE)</f>
        <v>Valtteri Filppula</v>
      </c>
      <c r="CE111" s="99">
        <f t="shared" si="393"/>
        <v>0.55431222828661131</v>
      </c>
      <c r="CF111" s="42"/>
      <c r="CG111" s="44" t="e">
        <f>RANK(CI111,CI$100:CI$136)</f>
        <v>#REF!</v>
      </c>
      <c r="CH111" s="27" t="e">
        <f>#REF!</f>
        <v>#REF!</v>
      </c>
      <c r="CI111" s="61" t="e">
        <f>#REF!</f>
        <v>#REF!</v>
      </c>
      <c r="CJ111" s="141" t="e">
        <f>CJ110+1</f>
        <v>#REF!</v>
      </c>
      <c r="CK111" s="135" t="e">
        <f t="shared" si="389"/>
        <v>#REF!</v>
      </c>
      <c r="CL111" s="101" t="e">
        <f t="shared" si="389"/>
        <v>#REF!</v>
      </c>
      <c r="CM111" s="45"/>
      <c r="CN111" s="120">
        <f t="shared" si="368"/>
        <v>9</v>
      </c>
      <c r="CO111" s="32" t="str">
        <f t="shared" si="258"/>
        <v>Radim Vrbata</v>
      </c>
      <c r="CP111" s="34">
        <f t="shared" si="253"/>
        <v>4.7041809519761992</v>
      </c>
      <c r="CQ111" s="141">
        <v>12</v>
      </c>
      <c r="CR111" s="110" t="str">
        <f t="shared" ref="CR111:CS111" si="394">VLOOKUP(CQ111,CN$100:CP$112,2,FALSE)</f>
        <v>Alexander Semin</v>
      </c>
      <c r="CS111" s="101">
        <f t="shared" si="394"/>
        <v>2.340538271372516</v>
      </c>
      <c r="CT111" s="13"/>
      <c r="CU111" s="14"/>
      <c r="CV111" s="14"/>
      <c r="CW111" s="14"/>
      <c r="CX111" s="14"/>
      <c r="CY111" s="14"/>
      <c r="CZ111" s="14"/>
      <c r="DA111" s="14"/>
      <c r="DB111" s="14"/>
      <c r="DC111" s="14"/>
      <c r="DD111" s="14"/>
      <c r="DE111" s="14"/>
    </row>
    <row r="112" spans="1:109" ht="16.5" customHeight="1" outlineLevel="1">
      <c r="A112" t="str">
        <f t="shared" si="255"/>
        <v>Blake Wheeler</v>
      </c>
      <c r="B112" s="391" t="str">
        <f t="shared" si="323"/>
        <v>Wheeler</v>
      </c>
      <c r="C112" s="438" t="s">
        <v>127</v>
      </c>
      <c r="D112" s="421">
        <v>81</v>
      </c>
      <c r="E112" s="189">
        <v>80</v>
      </c>
      <c r="F112" s="226">
        <v>48</v>
      </c>
      <c r="G112" s="226">
        <f>VLOOKUP(A112,'Hard Stats 2013-2014'!$A$2:$L$691,4,0)</f>
        <v>82</v>
      </c>
      <c r="H112" s="190">
        <v>18</v>
      </c>
      <c r="I112" s="82">
        <v>17</v>
      </c>
      <c r="J112" s="233">
        <v>19</v>
      </c>
      <c r="K112" s="1067">
        <f>VLOOKUP(A112,'Hard Stats 2013-2014'!$A$2:$L$691,5,0)</f>
        <v>28</v>
      </c>
      <c r="L112" s="802">
        <f t="shared" ref="L112:M117" si="395">(H112/D112)*77</f>
        <v>17.111111111111111</v>
      </c>
      <c r="M112" s="80">
        <f t="shared" si="395"/>
        <v>16.362500000000001</v>
      </c>
      <c r="N112" s="241">
        <f t="shared" si="363"/>
        <v>30.479166666666664</v>
      </c>
      <c r="O112" s="619">
        <f t="shared" si="364"/>
        <v>26.292682926829269</v>
      </c>
      <c r="P112" s="605">
        <f>(L112/(L$146))*1000</f>
        <v>7.3187101931964156</v>
      </c>
      <c r="Q112" s="36">
        <f>(M112/(M$146))*1000</f>
        <v>6.5516028615019009</v>
      </c>
      <c r="R112" s="250">
        <f>(N112/(N$146))*1000</f>
        <v>11.791463435582198</v>
      </c>
      <c r="S112" s="651">
        <f>(O112/(O$146))*1000</f>
        <v>9.2843359034922734</v>
      </c>
      <c r="T112" s="638">
        <f>(P112-H$147)</f>
        <v>-0.87801111827899536</v>
      </c>
      <c r="U112" s="37">
        <f>(Q112-I$147)</f>
        <v>-1.2003351229942227</v>
      </c>
      <c r="V112" s="257">
        <f>(R112-J$147)</f>
        <v>4.3287768684180188</v>
      </c>
      <c r="W112" s="1081">
        <f>(S112-K$147)</f>
        <v>1.9850658304995727</v>
      </c>
      <c r="X112" s="671">
        <v>26</v>
      </c>
      <c r="Y112" s="82">
        <v>47</v>
      </c>
      <c r="Z112" s="233">
        <v>22</v>
      </c>
      <c r="AA112" s="1088">
        <f>VLOOKUP(A112,'Hard Stats 2013-2014'!$A$2:$L$691,6,0)</f>
        <v>41</v>
      </c>
      <c r="AB112" s="777">
        <f t="shared" si="325"/>
        <v>24.716049382716047</v>
      </c>
      <c r="AC112" s="81">
        <f t="shared" ref="AC112:AC117" si="396">(Y112/E112)*77</f>
        <v>45.237500000000004</v>
      </c>
      <c r="AD112" s="265">
        <f t="shared" si="326"/>
        <v>35.291666666666664</v>
      </c>
      <c r="AE112" s="704">
        <f t="shared" si="327"/>
        <v>38.5</v>
      </c>
      <c r="AF112" s="358">
        <f t="shared" si="328"/>
        <v>6.0802979213418995</v>
      </c>
      <c r="AG112" s="38">
        <f t="shared" si="329"/>
        <v>10.941299728456219</v>
      </c>
      <c r="AH112" s="217">
        <f t="shared" si="330"/>
        <v>7.6411406147892791</v>
      </c>
      <c r="AI112" s="736">
        <f t="shared" si="331"/>
        <v>8.2273915266047783</v>
      </c>
      <c r="AJ112" s="722">
        <f t="shared" si="332"/>
        <v>-2.1164233901335114</v>
      </c>
      <c r="AK112" s="39">
        <f t="shared" si="333"/>
        <v>3.1893617439600952</v>
      </c>
      <c r="AL112" s="211">
        <f t="shared" si="334"/>
        <v>0.17845404762509975</v>
      </c>
      <c r="AM112" s="1102">
        <f t="shared" si="335"/>
        <v>0.92812145361207765</v>
      </c>
      <c r="AN112" s="671">
        <v>5</v>
      </c>
      <c r="AO112" s="82">
        <v>8</v>
      </c>
      <c r="AP112" s="233">
        <v>7</v>
      </c>
      <c r="AQ112" s="1092">
        <f>VLOOKUP(A112,'Hard Stats 2013-2014'!$A$2:$L$691,8,0)</f>
        <v>19</v>
      </c>
      <c r="AR112" s="777">
        <f t="shared" si="336"/>
        <v>4.7530864197530862</v>
      </c>
      <c r="AS112" s="81">
        <f t="shared" si="337"/>
        <v>7.7</v>
      </c>
      <c r="AT112" s="265">
        <f t="shared" si="338"/>
        <v>11.229166666666668</v>
      </c>
      <c r="AU112" s="265">
        <f t="shared" si="339"/>
        <v>17.841463414634148</v>
      </c>
      <c r="AV112" s="691">
        <f t="shared" si="340"/>
        <v>2.3069773592763441</v>
      </c>
      <c r="AW112" s="38">
        <f t="shared" si="341"/>
        <v>3.8357076012391813</v>
      </c>
      <c r="AX112" s="217">
        <f t="shared" si="342"/>
        <v>4.7688504358975115</v>
      </c>
      <c r="AY112" s="217">
        <f t="shared" si="343"/>
        <v>7.2993812314202842</v>
      </c>
      <c r="AZ112" s="722">
        <f t="shared" si="344"/>
        <v>-5.8897439521990673</v>
      </c>
      <c r="BA112" s="39">
        <f t="shared" si="345"/>
        <v>-3.9162303832569423</v>
      </c>
      <c r="BB112" s="211">
        <f t="shared" si="346"/>
        <v>-2.6938361312666679</v>
      </c>
      <c r="BC112" s="1102">
        <f t="shared" si="347"/>
        <v>1.1115842758346872E-4</v>
      </c>
      <c r="BD112" s="671">
        <v>179</v>
      </c>
      <c r="BE112" s="82">
        <v>208</v>
      </c>
      <c r="BF112" s="233">
        <v>129</v>
      </c>
      <c r="BG112" s="1092">
        <f>VLOOKUP(A112,'Hard Stats 2013-2014'!$A$2:$L$691,9,0)</f>
        <v>225</v>
      </c>
      <c r="BH112" s="777">
        <f t="shared" si="348"/>
        <v>170.16049382716051</v>
      </c>
      <c r="BI112" s="81">
        <f t="shared" si="349"/>
        <v>200.20000000000002</v>
      </c>
      <c r="BJ112" s="265">
        <f t="shared" si="350"/>
        <v>206.9375</v>
      </c>
      <c r="BK112" s="265">
        <f t="shared" si="351"/>
        <v>211.28048780487808</v>
      </c>
      <c r="BL112" s="691">
        <f t="shared" si="352"/>
        <v>7.2610154576444943</v>
      </c>
      <c r="BM112" s="38">
        <f t="shared" si="353"/>
        <v>8.3183702482620756</v>
      </c>
      <c r="BN112" s="217">
        <f t="shared" si="354"/>
        <v>8.2674606856671176</v>
      </c>
      <c r="BO112" s="217">
        <f t="shared" si="355"/>
        <v>7.9290134702207347</v>
      </c>
      <c r="BP112" s="722">
        <f t="shared" si="356"/>
        <v>-0.93570585383091665</v>
      </c>
      <c r="BQ112" s="39">
        <f t="shared" si="357"/>
        <v>0.56643226376595202</v>
      </c>
      <c r="BR112" s="211">
        <f t="shared" si="358"/>
        <v>0.80477411850293823</v>
      </c>
      <c r="BS112" s="1102">
        <f t="shared" si="359"/>
        <v>0.62974339722803396</v>
      </c>
      <c r="BT112" s="759">
        <f t="shared" si="360"/>
        <v>-9.8198843144424899</v>
      </c>
      <c r="BU112" s="85">
        <f t="shared" si="361"/>
        <v>-1.3607714985251178</v>
      </c>
      <c r="BV112" s="203">
        <f t="shared" si="362"/>
        <v>2.6181689032793889</v>
      </c>
      <c r="BW112" s="872">
        <f>(((BS112+BC112)+AM112)+W112)</f>
        <v>3.5430418397672678</v>
      </c>
      <c r="BX112" s="896">
        <f t="shared" si="322"/>
        <v>2.7751986249916651</v>
      </c>
      <c r="BY112" s="509"/>
      <c r="BZ112" s="1116">
        <f t="shared" si="365"/>
        <v>10</v>
      </c>
      <c r="CA112" s="942" t="str">
        <f t="shared" si="366"/>
        <v>Blake Wheeler</v>
      </c>
      <c r="CB112" s="943">
        <f t="shared" si="256"/>
        <v>3.5430418397672678</v>
      </c>
      <c r="CC112" s="944">
        <v>13</v>
      </c>
      <c r="CD112" s="932" t="str">
        <f t="shared" ref="CD112:CE112" si="397">VLOOKUP(CC112,BZ$100:CB$112,2,FALSE)</f>
        <v>Alexander Semin</v>
      </c>
      <c r="CE112" s="933">
        <f t="shared" si="397"/>
        <v>0.22041360196377724</v>
      </c>
      <c r="CF112" s="42"/>
      <c r="CG112" s="44"/>
      <c r="CH112" s="27"/>
      <c r="CI112" s="61"/>
      <c r="CJ112" s="141"/>
      <c r="CK112" s="135"/>
      <c r="CL112" s="101"/>
      <c r="CM112" s="45"/>
      <c r="CN112" s="120">
        <f t="shared" si="368"/>
        <v>11</v>
      </c>
      <c r="CO112" s="32" t="str">
        <f t="shared" si="258"/>
        <v>Blake Wheeler</v>
      </c>
      <c r="CP112" s="34">
        <f t="shared" si="253"/>
        <v>2.7751986249916651</v>
      </c>
      <c r="CQ112" s="141">
        <v>13</v>
      </c>
      <c r="CR112" s="1046" t="str">
        <f t="shared" ref="CR112:CS112" si="398">VLOOKUP(CQ112,CN$100:CP$112,2,FALSE)</f>
        <v>Valtteri Filppula</v>
      </c>
      <c r="CS112" s="1047">
        <f t="shared" si="398"/>
        <v>-3.3584801640716004</v>
      </c>
      <c r="CT112" s="13"/>
      <c r="DE112" s="12"/>
    </row>
    <row r="113" spans="1:109" ht="16.5" customHeight="1" outlineLevel="1">
      <c r="A113" t="str">
        <f t="shared" si="255"/>
        <v>Dustin Byfuglien</v>
      </c>
      <c r="B113" s="495" t="str">
        <f t="shared" si="323"/>
        <v>Byfuglien</v>
      </c>
      <c r="C113" s="499" t="s">
        <v>61</v>
      </c>
      <c r="D113" s="420">
        <v>81</v>
      </c>
      <c r="E113" s="328">
        <v>66</v>
      </c>
      <c r="F113" s="329">
        <v>43</v>
      </c>
      <c r="G113" s="329">
        <f>VLOOKUP(A113,'Hard Stats 2013-2014'!$A$2:$L$691,4,0)</f>
        <v>78</v>
      </c>
      <c r="H113" s="330">
        <v>20</v>
      </c>
      <c r="I113" s="93">
        <v>12</v>
      </c>
      <c r="J113" s="260">
        <v>8</v>
      </c>
      <c r="K113" s="1060">
        <f>VLOOKUP(A113,'Hard Stats 2013-2014'!$A$2:$L$691,5,0)</f>
        <v>20</v>
      </c>
      <c r="L113" s="801">
        <f t="shared" si="395"/>
        <v>19.012345679012345</v>
      </c>
      <c r="M113" s="87">
        <f t="shared" si="395"/>
        <v>14</v>
      </c>
      <c r="N113" s="332">
        <f t="shared" si="363"/>
        <v>14.325581395348838</v>
      </c>
      <c r="O113" s="615">
        <f t="shared" si="364"/>
        <v>19.743589743589741</v>
      </c>
      <c r="P113" s="601">
        <f>(L113/(L$146))*1000</f>
        <v>8.131900214662684</v>
      </c>
      <c r="Q113" s="88">
        <f>(M113/(M$146))*1000</f>
        <v>5.6056495071674028</v>
      </c>
      <c r="R113" s="333">
        <f>(N113/(N$146))*1000</f>
        <v>5.542132141081475</v>
      </c>
      <c r="S113" s="647">
        <f>(O113/(O$146))*1000</f>
        <v>6.9717540667249658</v>
      </c>
      <c r="T113" s="634">
        <f>(P113-H$147)</f>
        <v>-6.4821096812726964E-2</v>
      </c>
      <c r="U113" s="89">
        <f>(Q113-I$147)</f>
        <v>-2.1462884773287207</v>
      </c>
      <c r="V113" s="334">
        <f>(R113-J$147)</f>
        <v>-1.9205544260827043</v>
      </c>
      <c r="W113" s="1076">
        <f>(S113-K$147)</f>
        <v>-0.32751600626773492</v>
      </c>
      <c r="X113" s="666">
        <v>33</v>
      </c>
      <c r="Y113" s="93">
        <v>41</v>
      </c>
      <c r="Z113" s="260">
        <v>20</v>
      </c>
      <c r="AA113" s="1089">
        <f>VLOOKUP(A113,'Hard Stats 2013-2014'!$A$2:$L$691,6,0)</f>
        <v>36</v>
      </c>
      <c r="AB113" s="776">
        <f t="shared" si="325"/>
        <v>31.37037037037037</v>
      </c>
      <c r="AC113" s="90">
        <f t="shared" si="396"/>
        <v>47.833333333333336</v>
      </c>
      <c r="AD113" s="335">
        <f t="shared" si="326"/>
        <v>35.813953488372093</v>
      </c>
      <c r="AE113" s="700">
        <f t="shared" si="327"/>
        <v>35.53846153846154</v>
      </c>
      <c r="AF113" s="408">
        <f t="shared" si="328"/>
        <v>7.7173012078570267</v>
      </c>
      <c r="AG113" s="91">
        <f t="shared" si="329"/>
        <v>11.569137043628755</v>
      </c>
      <c r="AH113" s="336">
        <f t="shared" si="330"/>
        <v>7.7542230340356317</v>
      </c>
      <c r="AI113" s="731">
        <f t="shared" si="331"/>
        <v>7.5945152553274875</v>
      </c>
      <c r="AJ113" s="718">
        <f t="shared" si="332"/>
        <v>-0.47942010361838427</v>
      </c>
      <c r="AK113" s="92">
        <f t="shared" si="333"/>
        <v>3.8171990591326317</v>
      </c>
      <c r="AL113" s="337">
        <f t="shared" si="334"/>
        <v>0.2915364668714524</v>
      </c>
      <c r="AM113" s="1098">
        <f t="shared" si="335"/>
        <v>0.2952451823347868</v>
      </c>
      <c r="AN113" s="666">
        <v>24</v>
      </c>
      <c r="AO113" s="93">
        <v>19</v>
      </c>
      <c r="AP113" s="260">
        <v>10</v>
      </c>
      <c r="AQ113" s="1089">
        <f>VLOOKUP(A113,'Hard Stats 2013-2014'!$A$2:$L$691,8,0)</f>
        <v>26</v>
      </c>
      <c r="AR113" s="776">
        <f t="shared" si="336"/>
        <v>22.814814814814813</v>
      </c>
      <c r="AS113" s="90">
        <f t="shared" si="337"/>
        <v>22.166666666666668</v>
      </c>
      <c r="AT113" s="335">
        <f t="shared" si="338"/>
        <v>17.906976744186046</v>
      </c>
      <c r="AU113" s="335">
        <f t="shared" si="339"/>
        <v>25.666666666666664</v>
      </c>
      <c r="AV113" s="687">
        <f t="shared" si="340"/>
        <v>11.073491324526451</v>
      </c>
      <c r="AW113" s="91">
        <f t="shared" si="341"/>
        <v>11.042188549021885</v>
      </c>
      <c r="AX113" s="336">
        <f t="shared" si="342"/>
        <v>7.60481132634819</v>
      </c>
      <c r="AY113" s="336">
        <f t="shared" si="343"/>
        <v>10.500864227657248</v>
      </c>
      <c r="AZ113" s="718">
        <f t="shared" si="344"/>
        <v>2.8767700130510399</v>
      </c>
      <c r="BA113" s="92">
        <f t="shared" si="345"/>
        <v>3.2902505645257616</v>
      </c>
      <c r="BB113" s="337">
        <f t="shared" si="346"/>
        <v>0.14212475918401068</v>
      </c>
      <c r="BC113" s="1098">
        <f t="shared" si="347"/>
        <v>3.201594154664547</v>
      </c>
      <c r="BD113" s="666">
        <v>347</v>
      </c>
      <c r="BE113" s="93">
        <v>223</v>
      </c>
      <c r="BF113" s="260">
        <v>142</v>
      </c>
      <c r="BG113" s="1089">
        <f>VLOOKUP(A113,'Hard Stats 2013-2014'!$A$2:$L$691,9,0)</f>
        <v>256</v>
      </c>
      <c r="BH113" s="776">
        <f t="shared" si="348"/>
        <v>329.8641975308642</v>
      </c>
      <c r="BI113" s="90">
        <f t="shared" si="349"/>
        <v>260.16666666666669</v>
      </c>
      <c r="BJ113" s="335">
        <f t="shared" si="350"/>
        <v>254.27906976744185</v>
      </c>
      <c r="BK113" s="335">
        <f t="shared" si="351"/>
        <v>252.7179487179487</v>
      </c>
      <c r="BL113" s="687">
        <f t="shared" si="352"/>
        <v>14.075823261467258</v>
      </c>
      <c r="BM113" s="91">
        <f t="shared" si="353"/>
        <v>10.810003294652931</v>
      </c>
      <c r="BN113" s="336">
        <f t="shared" si="354"/>
        <v>10.158826759240505</v>
      </c>
      <c r="BO113" s="336">
        <f t="shared" si="355"/>
        <v>9.4840940607905182</v>
      </c>
      <c r="BP113" s="718">
        <f t="shared" si="356"/>
        <v>5.8791019499918473</v>
      </c>
      <c r="BQ113" s="92">
        <f t="shared" si="357"/>
        <v>3.0580653101568078</v>
      </c>
      <c r="BR113" s="337">
        <f t="shared" si="358"/>
        <v>2.6961401920763253</v>
      </c>
      <c r="BS113" s="1098">
        <f t="shared" si="359"/>
        <v>2.1848239877978175</v>
      </c>
      <c r="BT113" s="754">
        <f t="shared" si="360"/>
        <v>8.2116307626117759</v>
      </c>
      <c r="BU113" s="94">
        <f t="shared" si="361"/>
        <v>8.0192264564864804</v>
      </c>
      <c r="BV113" s="204">
        <f t="shared" si="362"/>
        <v>1.209246992049084</v>
      </c>
      <c r="BW113" s="871">
        <f>(((BS113+BC113)+AM113)+W113)</f>
        <v>5.3541473185294164</v>
      </c>
      <c r="BX113" s="895">
        <f t="shared" si="322"/>
        <v>4.3771851343810226</v>
      </c>
      <c r="BY113" s="509"/>
      <c r="BZ113" s="452">
        <f>RANK(CB113,CB$113:CB$120)</f>
        <v>1</v>
      </c>
      <c r="CA113" s="132" t="str">
        <f t="shared" si="366"/>
        <v>Dustin Byfuglien</v>
      </c>
      <c r="CB113" s="70">
        <f t="shared" si="256"/>
        <v>5.3541473185294164</v>
      </c>
      <c r="CC113" s="142">
        <v>1</v>
      </c>
      <c r="CD113" s="32" t="str">
        <f>VLOOKUP(CC113,BZ$113:CB$120,2,FALSE)</f>
        <v>Dustin Byfuglien</v>
      </c>
      <c r="CE113" s="34">
        <f>VLOOKUP(CD113,CA$113:CC$120,2,FALSE)</f>
        <v>5.3541473185294164</v>
      </c>
      <c r="CF113" s="42"/>
      <c r="CG113" s="44" t="e">
        <f>RANK(CI113,CI$42:CI$49)</f>
        <v>#REF!</v>
      </c>
      <c r="CH113" s="27" t="e">
        <f>#REF!</f>
        <v>#REF!</v>
      </c>
      <c r="CI113" s="64" t="e">
        <f>#REF!</f>
        <v>#REF!</v>
      </c>
      <c r="CJ113" s="142">
        <f>CJ171+1</f>
        <v>2</v>
      </c>
      <c r="CK113" s="32" t="e">
        <f>VLOOKUP(CJ113,CG$42:CI$49,2,FALSE)</f>
        <v>#N/A</v>
      </c>
      <c r="CL113" s="34" t="e">
        <f>VLOOKUP(CK113,CH$42:CJ$49,2,FALSE)</f>
        <v>#N/A</v>
      </c>
      <c r="CM113" s="45"/>
      <c r="CN113" s="120">
        <f>RANK(CP113,CP$113:CP$120)</f>
        <v>1</v>
      </c>
      <c r="CO113" s="32" t="str">
        <f t="shared" si="258"/>
        <v>Dustin Byfuglien</v>
      </c>
      <c r="CP113" s="34">
        <f t="shared" si="253"/>
        <v>4.3771851343810226</v>
      </c>
      <c r="CQ113" s="141">
        <v>1</v>
      </c>
      <c r="CR113" s="32" t="str">
        <f>VLOOKUP(CQ113,CN$113:CP$120,2,FALSE)</f>
        <v>Dustin Byfuglien</v>
      </c>
      <c r="CS113" s="34">
        <f>VLOOKUP(CR113,CO$113:CQ$120,2,FALSE)</f>
        <v>4.3771851343810226</v>
      </c>
      <c r="CT113" s="13"/>
      <c r="CU113" s="14"/>
      <c r="CV113" s="14"/>
      <c r="CW113" s="14"/>
      <c r="CX113" s="14"/>
      <c r="CY113" s="14"/>
      <c r="CZ113" s="14"/>
      <c r="DA113" s="14"/>
      <c r="DB113" s="14"/>
      <c r="DC113" s="14"/>
      <c r="DD113" s="14"/>
      <c r="DE113" s="14"/>
    </row>
    <row r="114" spans="1:109" ht="16.5" customHeight="1" outlineLevel="1">
      <c r="A114" t="str">
        <f t="shared" si="255"/>
        <v>John Carlson</v>
      </c>
      <c r="B114" s="391" t="str">
        <f t="shared" si="323"/>
        <v>Carlson</v>
      </c>
      <c r="C114" s="438" t="s">
        <v>63</v>
      </c>
      <c r="D114" s="417">
        <v>82</v>
      </c>
      <c r="E114" s="154">
        <v>82</v>
      </c>
      <c r="F114" s="224">
        <v>48</v>
      </c>
      <c r="G114" s="224">
        <f>VLOOKUP(A114,'Hard Stats 2013-2014'!$A$2:$L$691,4,0)</f>
        <v>82</v>
      </c>
      <c r="H114" s="155">
        <v>7</v>
      </c>
      <c r="I114" s="156">
        <v>9</v>
      </c>
      <c r="J114" s="231">
        <v>6</v>
      </c>
      <c r="K114" s="1057">
        <f>VLOOKUP(A114,'Hard Stats 2013-2014'!$A$2:$L$691,5,0)</f>
        <v>10</v>
      </c>
      <c r="L114" s="497">
        <f t="shared" si="395"/>
        <v>6.5731707317073171</v>
      </c>
      <c r="M114" s="158">
        <f t="shared" si="395"/>
        <v>8.4512195121951219</v>
      </c>
      <c r="N114" s="238">
        <f t="shared" si="363"/>
        <v>9.625</v>
      </c>
      <c r="O114" s="610">
        <f t="shared" si="364"/>
        <v>9.3902439024390247</v>
      </c>
      <c r="P114" s="597">
        <f>(L114/(L$146))*1000</f>
        <v>2.8114557449474038</v>
      </c>
      <c r="Q114" s="159">
        <f>(M114/(M$146))*1000</f>
        <v>3.3838981781071511</v>
      </c>
      <c r="R114" s="247">
        <f>(N114/(N$146))*1000</f>
        <v>3.7236200322891153</v>
      </c>
      <c r="S114" s="643">
        <f>(O114/(O$146))*1000</f>
        <v>3.3158342512472405</v>
      </c>
      <c r="T114" s="630">
        <f>(P114-H$147)</f>
        <v>-5.3852655665280071</v>
      </c>
      <c r="U114" s="20">
        <f>(Q114-I$147)</f>
        <v>-4.3680398063889729</v>
      </c>
      <c r="V114" s="254">
        <f>(R114-J$147)</f>
        <v>-3.739066534875064</v>
      </c>
      <c r="W114" s="1072">
        <f>(S114-K$147)</f>
        <v>-3.9834358217454602</v>
      </c>
      <c r="X114" s="661">
        <v>30</v>
      </c>
      <c r="Y114" s="156">
        <v>23</v>
      </c>
      <c r="Z114" s="231">
        <v>16</v>
      </c>
      <c r="AA114" s="1087">
        <f>VLOOKUP(A114,'Hard Stats 2013-2014'!$A$2:$L$691,6,0)</f>
        <v>27</v>
      </c>
      <c r="AB114" s="774">
        <f t="shared" si="325"/>
        <v>28.170731707317074</v>
      </c>
      <c r="AC114" s="160">
        <f t="shared" si="396"/>
        <v>21.59756097560976</v>
      </c>
      <c r="AD114" s="262">
        <f t="shared" si="326"/>
        <v>25.666666666666664</v>
      </c>
      <c r="AE114" s="696">
        <f t="shared" si="327"/>
        <v>25.353658536585368</v>
      </c>
      <c r="AF114" s="161">
        <f t="shared" si="328"/>
        <v>6.9301707077208334</v>
      </c>
      <c r="AG114" s="153">
        <f t="shared" si="329"/>
        <v>5.2236615205914489</v>
      </c>
      <c r="AH114" s="214">
        <f t="shared" si="330"/>
        <v>5.5571931743922018</v>
      </c>
      <c r="AI114" s="727">
        <f t="shared" si="331"/>
        <v>5.4180383223982691</v>
      </c>
      <c r="AJ114" s="714">
        <f t="shared" si="332"/>
        <v>-1.2665506037545775</v>
      </c>
      <c r="AK114" s="162">
        <f t="shared" si="333"/>
        <v>-2.5282764639046746</v>
      </c>
      <c r="AL114" s="208">
        <f t="shared" si="334"/>
        <v>-1.9054933927719775</v>
      </c>
      <c r="AM114" s="1094">
        <f t="shared" si="335"/>
        <v>-1.8812317505944316</v>
      </c>
      <c r="AN114" s="661">
        <v>6</v>
      </c>
      <c r="AO114" s="156">
        <v>7</v>
      </c>
      <c r="AP114" s="231">
        <v>5</v>
      </c>
      <c r="AQ114" s="1091">
        <f>VLOOKUP(A114,'Hard Stats 2013-2014'!$A$2:$L$691,8,0)</f>
        <v>22</v>
      </c>
      <c r="AR114" s="774">
        <f t="shared" si="336"/>
        <v>5.6341463414634143</v>
      </c>
      <c r="AS114" s="160">
        <f t="shared" si="337"/>
        <v>6.5731707317073171</v>
      </c>
      <c r="AT114" s="262">
        <f t="shared" si="338"/>
        <v>8.0208333333333339</v>
      </c>
      <c r="AU114" s="262">
        <f t="shared" si="339"/>
        <v>20.658536585365855</v>
      </c>
      <c r="AV114" s="683">
        <f t="shared" si="340"/>
        <v>2.7346121868495197</v>
      </c>
      <c r="AW114" s="153">
        <f t="shared" si="341"/>
        <v>3.2743845376432033</v>
      </c>
      <c r="AX114" s="214">
        <f t="shared" si="342"/>
        <v>3.4063217399267938</v>
      </c>
      <c r="AY114" s="214">
        <f t="shared" si="343"/>
        <v>8.4519151100655918</v>
      </c>
      <c r="AZ114" s="714">
        <f t="shared" si="344"/>
        <v>-5.4621091246258917</v>
      </c>
      <c r="BA114" s="162">
        <f t="shared" si="345"/>
        <v>-4.4775534468529203</v>
      </c>
      <c r="BB114" s="208">
        <f t="shared" si="346"/>
        <v>-4.0563648272373856</v>
      </c>
      <c r="BC114" s="1094">
        <f t="shared" si="347"/>
        <v>1.1526450370728911</v>
      </c>
      <c r="BD114" s="661">
        <v>144</v>
      </c>
      <c r="BE114" s="156">
        <v>152</v>
      </c>
      <c r="BF114" s="231">
        <v>97</v>
      </c>
      <c r="BG114" s="1091">
        <f>VLOOKUP(A114,'Hard Stats 2013-2014'!$A$2:$L$691,9,0)</f>
        <v>208</v>
      </c>
      <c r="BH114" s="774">
        <f t="shared" si="348"/>
        <v>135.21951219512195</v>
      </c>
      <c r="BI114" s="160">
        <f t="shared" si="349"/>
        <v>142.73170731707319</v>
      </c>
      <c r="BJ114" s="262">
        <f t="shared" si="350"/>
        <v>155.60416666666669</v>
      </c>
      <c r="BK114" s="262">
        <f t="shared" si="351"/>
        <v>195.3170731707317</v>
      </c>
      <c r="BL114" s="683">
        <f t="shared" si="352"/>
        <v>5.7700289070694488</v>
      </c>
      <c r="BM114" s="153">
        <f t="shared" si="353"/>
        <v>5.9305453927572032</v>
      </c>
      <c r="BN114" s="214">
        <f t="shared" si="354"/>
        <v>6.2166177248814778</v>
      </c>
      <c r="BO114" s="214">
        <f t="shared" si="355"/>
        <v>7.3299324524707217</v>
      </c>
      <c r="BP114" s="714">
        <f t="shared" si="356"/>
        <v>-2.4266924044059621</v>
      </c>
      <c r="BQ114" s="162">
        <f t="shared" si="357"/>
        <v>-1.8213925917389204</v>
      </c>
      <c r="BR114" s="208">
        <f t="shared" si="358"/>
        <v>-1.2460688422827015</v>
      </c>
      <c r="BS114" s="1094">
        <f t="shared" si="359"/>
        <v>3.0662379478020974E-2</v>
      </c>
      <c r="BT114" s="750">
        <f t="shared" si="360"/>
        <v>-14.540617699314438</v>
      </c>
      <c r="BU114" s="163">
        <f t="shared" si="361"/>
        <v>-13.195262308885487</v>
      </c>
      <c r="BV114" s="202">
        <f t="shared" si="362"/>
        <v>-10.946993597167129</v>
      </c>
      <c r="BW114" s="870">
        <f>(((BS114+BC114)+AM114)+W114)</f>
        <v>-4.6813601557889797</v>
      </c>
      <c r="BX114" s="893">
        <f t="shared" si="322"/>
        <v>-7.4124404035120754</v>
      </c>
      <c r="BY114" s="509"/>
      <c r="BZ114" s="452">
        <f t="shared" ref="BZ114:BZ120" si="399">RANK(CB114,CB$113:CB$120)</f>
        <v>6</v>
      </c>
      <c r="CA114" s="132" t="str">
        <f t="shared" si="366"/>
        <v>John Carlson</v>
      </c>
      <c r="CB114" s="70">
        <f t="shared" si="256"/>
        <v>-4.6813601557889797</v>
      </c>
      <c r="CC114" s="142">
        <v>2</v>
      </c>
      <c r="CD114" s="32" t="str">
        <f t="shared" ref="CD114:CE114" si="400">VLOOKUP(CC114,BZ$113:CB$120,2,FALSE)</f>
        <v>Keith Yandle</v>
      </c>
      <c r="CE114" s="34">
        <f t="shared" si="400"/>
        <v>2.8880221537953794</v>
      </c>
      <c r="CF114" s="40"/>
      <c r="CG114" s="58" t="e">
        <f>RANK(CI114,CI$18:CI$120)</f>
        <v>#REF!</v>
      </c>
      <c r="CH114" s="27" t="e">
        <f>#REF!</f>
        <v>#REF!</v>
      </c>
      <c r="CI114" s="61" t="e">
        <f>#REF!</f>
        <v>#REF!</v>
      </c>
      <c r="CJ114" s="142">
        <f>CJ18+1</f>
        <v>2</v>
      </c>
      <c r="CK114" s="136" t="e">
        <f>VLOOKUP(CJ114,CG$18:CI$120,2,FALSE)</f>
        <v>#N/A</v>
      </c>
      <c r="CL114" s="102" t="e">
        <f>VLOOKUP(CK114,CH$18:CJ$120,2,FALSE)</f>
        <v>#N/A</v>
      </c>
      <c r="CM114" s="48"/>
      <c r="CN114" s="120">
        <f t="shared" ref="CN114:CN120" si="401">RANK(CP114,CP$113:CP$120)</f>
        <v>6</v>
      </c>
      <c r="CO114" s="32" t="str">
        <f t="shared" si="258"/>
        <v>John Carlson</v>
      </c>
      <c r="CP114" s="34">
        <f t="shared" si="253"/>
        <v>-7.4124404035120754</v>
      </c>
      <c r="CQ114" s="141">
        <v>2</v>
      </c>
      <c r="CR114" s="111" t="str">
        <f t="shared" ref="CR114:CS114" si="402">VLOOKUP(CQ114,CN$113:CP$120,2,FALSE)</f>
        <v>Keith Yandle</v>
      </c>
      <c r="CS114" s="102">
        <f t="shared" si="402"/>
        <v>0.5854617937833162</v>
      </c>
      <c r="CT114" s="13"/>
      <c r="CU114" s="14"/>
      <c r="CV114" s="14"/>
      <c r="CW114" s="14"/>
      <c r="CX114" s="14"/>
      <c r="CY114" s="14"/>
      <c r="CZ114" s="14"/>
      <c r="DA114" s="14"/>
      <c r="DB114" s="14"/>
      <c r="DC114" s="14"/>
      <c r="DD114" s="14"/>
      <c r="DE114" s="14"/>
    </row>
    <row r="115" spans="1:109" ht="16.5" customHeight="1" outlineLevel="1">
      <c r="A115" t="str">
        <f t="shared" si="255"/>
        <v>Duncan Keith</v>
      </c>
      <c r="B115" s="391" t="str">
        <f t="shared" si="323"/>
        <v>Keith</v>
      </c>
      <c r="C115" s="438" t="s">
        <v>39</v>
      </c>
      <c r="D115" s="417">
        <v>82</v>
      </c>
      <c r="E115" s="154">
        <v>74</v>
      </c>
      <c r="F115" s="224">
        <v>47</v>
      </c>
      <c r="G115" s="224">
        <f>VLOOKUP(A115,'Hard Stats 2013-2014'!$A$2:$L$691,4,0)</f>
        <v>79</v>
      </c>
      <c r="H115" s="155">
        <v>7</v>
      </c>
      <c r="I115" s="156">
        <v>4</v>
      </c>
      <c r="J115" s="231">
        <v>3</v>
      </c>
      <c r="K115" s="1057">
        <f>VLOOKUP(A115,'Hard Stats 2013-2014'!$A$2:$L$691,5,0)</f>
        <v>6</v>
      </c>
      <c r="L115" s="497">
        <f t="shared" si="395"/>
        <v>6.5731707317073171</v>
      </c>
      <c r="M115" s="158">
        <f t="shared" si="395"/>
        <v>4.1621621621621623</v>
      </c>
      <c r="N115" s="238">
        <f t="shared" si="363"/>
        <v>4.914893617021276</v>
      </c>
      <c r="O115" s="610">
        <f t="shared" si="364"/>
        <v>5.8481012658227849</v>
      </c>
      <c r="P115" s="597">
        <f>(L115/(L$146))*1000</f>
        <v>2.8114557449474038</v>
      </c>
      <c r="Q115" s="159">
        <f>(M115/(M$146))*1000</f>
        <v>1.6665444480767952</v>
      </c>
      <c r="R115" s="247">
        <f>(N115/(N$146))*1000</f>
        <v>1.901422995211463</v>
      </c>
      <c r="S115" s="643">
        <f>(O115/(O$146))*1000</f>
        <v>2.0650512045742309</v>
      </c>
      <c r="T115" s="630">
        <f>(P115-H$147)</f>
        <v>-5.3852655665280071</v>
      </c>
      <c r="U115" s="20">
        <f>(Q115-I$147)</f>
        <v>-6.0853935364193283</v>
      </c>
      <c r="V115" s="254">
        <f>(R115-J$147)</f>
        <v>-5.5612635719527166</v>
      </c>
      <c r="W115" s="1072">
        <f>(S115-K$147)</f>
        <v>-5.2342188684184698</v>
      </c>
      <c r="X115" s="661">
        <v>38</v>
      </c>
      <c r="Y115" s="156">
        <v>36</v>
      </c>
      <c r="Z115" s="231">
        <v>24</v>
      </c>
      <c r="AA115" s="1087">
        <f>VLOOKUP(A115,'Hard Stats 2013-2014'!$A$2:$L$691,6,0)</f>
        <v>55</v>
      </c>
      <c r="AB115" s="774">
        <f t="shared" si="325"/>
        <v>35.682926829268297</v>
      </c>
      <c r="AC115" s="160">
        <f t="shared" si="396"/>
        <v>37.45945945945946</v>
      </c>
      <c r="AD115" s="262">
        <f t="shared" si="326"/>
        <v>39.319148936170208</v>
      </c>
      <c r="AE115" s="696">
        <f t="shared" si="327"/>
        <v>53.607594936708864</v>
      </c>
      <c r="AF115" s="161">
        <f t="shared" si="328"/>
        <v>8.7782162297797228</v>
      </c>
      <c r="AG115" s="153">
        <f t="shared" si="329"/>
        <v>9.0600756808378122</v>
      </c>
      <c r="AH115" s="214">
        <f t="shared" si="330"/>
        <v>8.5131469905582691</v>
      </c>
      <c r="AI115" s="727">
        <f t="shared" si="331"/>
        <v>11.455861619323109</v>
      </c>
      <c r="AJ115" s="714">
        <f t="shared" si="332"/>
        <v>0.58149491830431188</v>
      </c>
      <c r="AK115" s="162">
        <f t="shared" si="333"/>
        <v>1.3081376963416886</v>
      </c>
      <c r="AL115" s="208">
        <f t="shared" si="334"/>
        <v>1.0504604233940897</v>
      </c>
      <c r="AM115" s="1094">
        <f t="shared" si="335"/>
        <v>4.1565915463304082</v>
      </c>
      <c r="AN115" s="661">
        <v>22</v>
      </c>
      <c r="AO115" s="156">
        <v>13</v>
      </c>
      <c r="AP115" s="231">
        <v>10</v>
      </c>
      <c r="AQ115" s="1091">
        <f>VLOOKUP(A115,'Hard Stats 2013-2014'!$A$2:$L$691,8,0)</f>
        <v>21</v>
      </c>
      <c r="AR115" s="774">
        <f t="shared" si="336"/>
        <v>20.658536585365855</v>
      </c>
      <c r="AS115" s="160">
        <f t="shared" si="337"/>
        <v>13.527027027027028</v>
      </c>
      <c r="AT115" s="262">
        <f t="shared" si="338"/>
        <v>16.382978723404257</v>
      </c>
      <c r="AU115" s="262">
        <f t="shared" si="339"/>
        <v>20.468354430379744</v>
      </c>
      <c r="AV115" s="683">
        <f t="shared" si="340"/>
        <v>10.026911351781575</v>
      </c>
      <c r="AW115" s="153">
        <f t="shared" si="341"/>
        <v>6.7384052454201839</v>
      </c>
      <c r="AX115" s="214">
        <f t="shared" si="342"/>
        <v>6.957593341127069</v>
      </c>
      <c r="AY115" s="214">
        <f t="shared" si="343"/>
        <v>8.3741069157266654</v>
      </c>
      <c r="AZ115" s="714">
        <f t="shared" si="344"/>
        <v>1.8301900403061637</v>
      </c>
      <c r="BA115" s="162">
        <f t="shared" si="345"/>
        <v>-1.0135327390759397</v>
      </c>
      <c r="BB115" s="208">
        <f t="shared" si="346"/>
        <v>-0.50509322603711038</v>
      </c>
      <c r="BC115" s="1094">
        <f t="shared" si="347"/>
        <v>1.0748368427339647</v>
      </c>
      <c r="BD115" s="661">
        <v>173</v>
      </c>
      <c r="BE115" s="156">
        <v>162</v>
      </c>
      <c r="BF115" s="231">
        <v>91</v>
      </c>
      <c r="BG115" s="1091">
        <f>VLOOKUP(A115,'Hard Stats 2013-2014'!$A$2:$L$691,9,0)</f>
        <v>198</v>
      </c>
      <c r="BH115" s="774">
        <f t="shared" si="348"/>
        <v>162.45121951219514</v>
      </c>
      <c r="BI115" s="160">
        <f t="shared" si="349"/>
        <v>168.56756756756755</v>
      </c>
      <c r="BJ115" s="262">
        <f t="shared" si="350"/>
        <v>149.08510638297872</v>
      </c>
      <c r="BK115" s="262">
        <f t="shared" si="351"/>
        <v>192.98734177215189</v>
      </c>
      <c r="BL115" s="683">
        <f t="shared" si="352"/>
        <v>6.9320486175209357</v>
      </c>
      <c r="BM115" s="153">
        <f t="shared" si="353"/>
        <v>7.0040331612185867</v>
      </c>
      <c r="BN115" s="214">
        <f t="shared" si="354"/>
        <v>5.9561715776008528</v>
      </c>
      <c r="BO115" s="214">
        <f t="shared" si="355"/>
        <v>7.2425014178623801</v>
      </c>
      <c r="BP115" s="714">
        <f t="shared" si="356"/>
        <v>-1.2646726939544752</v>
      </c>
      <c r="BQ115" s="162">
        <f t="shared" si="357"/>
        <v>-0.74790482327753693</v>
      </c>
      <c r="BR115" s="208">
        <f t="shared" si="358"/>
        <v>-1.5065149895633265</v>
      </c>
      <c r="BS115" s="1094">
        <f t="shared" si="359"/>
        <v>-5.6768655130320589E-2</v>
      </c>
      <c r="BT115" s="750">
        <f t="shared" si="360"/>
        <v>-4.2382533018720068</v>
      </c>
      <c r="BU115" s="163">
        <f t="shared" si="361"/>
        <v>-6.5386934024311163</v>
      </c>
      <c r="BV115" s="202">
        <f t="shared" si="362"/>
        <v>-6.5224113641590638</v>
      </c>
      <c r="BW115" s="870">
        <f>(((BS115+BC115)+AM115)+W115)</f>
        <v>-5.955913448441752E-2</v>
      </c>
      <c r="BX115" s="893">
        <f t="shared" si="322"/>
        <v>-2.6463282301814814</v>
      </c>
      <c r="BY115" s="509"/>
      <c r="BZ115" s="452">
        <f t="shared" si="399"/>
        <v>4</v>
      </c>
      <c r="CA115" s="132" t="str">
        <f t="shared" si="366"/>
        <v>Duncan Keith</v>
      </c>
      <c r="CB115" s="70">
        <f t="shared" si="256"/>
        <v>-5.955913448441752E-2</v>
      </c>
      <c r="CC115" s="141">
        <v>3</v>
      </c>
      <c r="CD115" s="107" t="str">
        <f t="shared" ref="CD115:CE115" si="403">VLOOKUP(CC115,BZ$113:CB$120,2,FALSE)</f>
        <v>James Wisniewski</v>
      </c>
      <c r="CE115" s="99">
        <f t="shared" si="403"/>
        <v>1.1509147800884181</v>
      </c>
      <c r="CF115" s="42"/>
      <c r="CG115" s="44"/>
      <c r="CH115" s="27"/>
      <c r="CI115" s="61"/>
      <c r="CJ115" s="141"/>
      <c r="CK115" s="135"/>
      <c r="CL115" s="101"/>
      <c r="CM115" s="45"/>
      <c r="CN115" s="120">
        <f t="shared" si="401"/>
        <v>4</v>
      </c>
      <c r="CO115" s="32" t="str">
        <f t="shared" si="258"/>
        <v>Duncan Keith</v>
      </c>
      <c r="CP115" s="34">
        <f t="shared" si="253"/>
        <v>-2.6463282301814814</v>
      </c>
      <c r="CQ115" s="141">
        <v>3</v>
      </c>
      <c r="CR115" s="110" t="str">
        <f t="shared" ref="CR115:CS115" si="404">VLOOKUP(CQ115,CN$113:CP$120,2,FALSE)</f>
        <v>James Wisniewski</v>
      </c>
      <c r="CS115" s="101">
        <f t="shared" si="404"/>
        <v>-2.0142779875554373</v>
      </c>
      <c r="CT115" s="13"/>
      <c r="DE115" s="12"/>
    </row>
    <row r="116" spans="1:109" ht="16.5" customHeight="1" outlineLevel="1">
      <c r="A116" t="str">
        <f t="shared" si="255"/>
        <v>Niklas Kronwall</v>
      </c>
      <c r="B116" s="391" t="str">
        <f t="shared" si="323"/>
        <v>Kronwall</v>
      </c>
      <c r="C116" s="438" t="s">
        <v>131</v>
      </c>
      <c r="D116" s="417">
        <v>77</v>
      </c>
      <c r="E116" s="154">
        <v>82</v>
      </c>
      <c r="F116" s="224">
        <v>48</v>
      </c>
      <c r="G116" s="224">
        <f>VLOOKUP(A116,'Hard Stats 2013-2014'!$A$2:$L$691,4,0)</f>
        <v>79</v>
      </c>
      <c r="H116" s="155">
        <v>11</v>
      </c>
      <c r="I116" s="156">
        <v>15</v>
      </c>
      <c r="J116" s="231">
        <v>5</v>
      </c>
      <c r="K116" s="1057">
        <f>VLOOKUP(A116,'Hard Stats 2013-2014'!$A$2:$L$691,5,0)</f>
        <v>8</v>
      </c>
      <c r="L116" s="497">
        <f t="shared" si="395"/>
        <v>11</v>
      </c>
      <c r="M116" s="158">
        <f t="shared" si="395"/>
        <v>14.085365853658537</v>
      </c>
      <c r="N116" s="240">
        <f t="shared" si="363"/>
        <v>8.0208333333333339</v>
      </c>
      <c r="O116" s="612">
        <f t="shared" si="364"/>
        <v>7.7974683544303796</v>
      </c>
      <c r="P116" s="599">
        <f>(L116/(L$146))*1000</f>
        <v>4.7048851241976966</v>
      </c>
      <c r="Q116" s="159">
        <f>(M116/(M$146))*1000</f>
        <v>5.6398302968452523</v>
      </c>
      <c r="R116" s="249">
        <f>(N116/(N$146))*1000</f>
        <v>3.1030166935742631</v>
      </c>
      <c r="S116" s="645">
        <f>(O116/(O$146))*1000</f>
        <v>2.7534016060989743</v>
      </c>
      <c r="T116" s="632">
        <f>(P116-H$147)</f>
        <v>-3.4918361872777144</v>
      </c>
      <c r="U116" s="20">
        <f>(Q116-I$147)</f>
        <v>-2.1121076876508713</v>
      </c>
      <c r="V116" s="256">
        <f>(R116-J$147)</f>
        <v>-4.3596698735899162</v>
      </c>
      <c r="W116" s="1074">
        <f>(S116-K$147)</f>
        <v>-4.5458684668937259</v>
      </c>
      <c r="X116" s="663">
        <v>26</v>
      </c>
      <c r="Y116" s="156">
        <v>21</v>
      </c>
      <c r="Z116" s="231">
        <v>24</v>
      </c>
      <c r="AA116" s="1087">
        <f>VLOOKUP(A116,'Hard Stats 2013-2014'!$A$2:$L$691,6,0)</f>
        <v>41</v>
      </c>
      <c r="AB116" s="774">
        <f t="shared" si="325"/>
        <v>26</v>
      </c>
      <c r="AC116" s="160">
        <f t="shared" si="396"/>
        <v>19.719512195121951</v>
      </c>
      <c r="AD116" s="264">
        <f t="shared" si="326"/>
        <v>38.5</v>
      </c>
      <c r="AE116" s="698">
        <f t="shared" si="327"/>
        <v>39.962025316455694</v>
      </c>
      <c r="AF116" s="308">
        <f t="shared" si="328"/>
        <v>6.3961575536194015</v>
      </c>
      <c r="AG116" s="153">
        <f t="shared" si="329"/>
        <v>4.7694300840182784</v>
      </c>
      <c r="AH116" s="216">
        <f t="shared" si="330"/>
        <v>8.3357897615883036</v>
      </c>
      <c r="AI116" s="729">
        <f t="shared" si="331"/>
        <v>8.5398241162226807</v>
      </c>
      <c r="AJ116" s="716">
        <f t="shared" si="332"/>
        <v>-1.8005637578560094</v>
      </c>
      <c r="AK116" s="162">
        <f t="shared" si="333"/>
        <v>-2.9825079004778452</v>
      </c>
      <c r="AL116" s="210">
        <f t="shared" si="334"/>
        <v>0.87310319442412432</v>
      </c>
      <c r="AM116" s="1096">
        <f t="shared" si="335"/>
        <v>1.24055404322998</v>
      </c>
      <c r="AN116" s="663">
        <v>13</v>
      </c>
      <c r="AO116" s="156">
        <v>14</v>
      </c>
      <c r="AP116" s="231">
        <v>16</v>
      </c>
      <c r="AQ116" s="1091">
        <f>VLOOKUP(A116,'Hard Stats 2013-2014'!$A$2:$L$691,8,0)</f>
        <v>25</v>
      </c>
      <c r="AR116" s="774">
        <f t="shared" si="336"/>
        <v>13</v>
      </c>
      <c r="AS116" s="160">
        <f t="shared" si="337"/>
        <v>13.146341463414634</v>
      </c>
      <c r="AT116" s="264">
        <f t="shared" si="338"/>
        <v>25.666666666666664</v>
      </c>
      <c r="AU116" s="264">
        <f t="shared" si="339"/>
        <v>24.367088607594937</v>
      </c>
      <c r="AV116" s="685">
        <f t="shared" si="340"/>
        <v>6.309732881345429</v>
      </c>
      <c r="AW116" s="153">
        <f t="shared" si="341"/>
        <v>6.5487690752864065</v>
      </c>
      <c r="AX116" s="216">
        <f t="shared" si="342"/>
        <v>10.900229567765738</v>
      </c>
      <c r="AY116" s="216">
        <f t="shared" si="343"/>
        <v>9.9691748996746021</v>
      </c>
      <c r="AZ116" s="716">
        <f t="shared" si="344"/>
        <v>-1.886988430129982</v>
      </c>
      <c r="BA116" s="162">
        <f t="shared" si="345"/>
        <v>-1.2031689092097171</v>
      </c>
      <c r="BB116" s="210">
        <f t="shared" si="346"/>
        <v>3.4375430006015586</v>
      </c>
      <c r="BC116" s="1096">
        <f t="shared" si="347"/>
        <v>2.6699048266819014</v>
      </c>
      <c r="BD116" s="663">
        <v>131</v>
      </c>
      <c r="BE116" s="156">
        <v>141</v>
      </c>
      <c r="BF116" s="231">
        <v>67</v>
      </c>
      <c r="BG116" s="1091">
        <f>VLOOKUP(A116,'Hard Stats 2013-2014'!$A$2:$L$691,9,0)</f>
        <v>110</v>
      </c>
      <c r="BH116" s="774">
        <f t="shared" si="348"/>
        <v>131</v>
      </c>
      <c r="BI116" s="160">
        <f t="shared" si="349"/>
        <v>132.40243902439025</v>
      </c>
      <c r="BJ116" s="264">
        <f t="shared" si="350"/>
        <v>107.47916666666666</v>
      </c>
      <c r="BK116" s="264">
        <f t="shared" si="351"/>
        <v>107.21518987341773</v>
      </c>
      <c r="BL116" s="685">
        <f t="shared" si="352"/>
        <v>5.5899756962247498</v>
      </c>
      <c r="BM116" s="153">
        <f t="shared" si="353"/>
        <v>5.5013611867024048</v>
      </c>
      <c r="BN116" s="216">
        <f t="shared" si="354"/>
        <v>4.2939524491449363</v>
      </c>
      <c r="BO116" s="216">
        <f t="shared" si="355"/>
        <v>4.0236118988124341</v>
      </c>
      <c r="BP116" s="716">
        <f t="shared" si="356"/>
        <v>-2.6067456152506612</v>
      </c>
      <c r="BQ116" s="162">
        <f t="shared" si="357"/>
        <v>-2.2505767977937188</v>
      </c>
      <c r="BR116" s="210">
        <f t="shared" si="358"/>
        <v>-3.168734118019243</v>
      </c>
      <c r="BS116" s="1096">
        <f t="shared" si="359"/>
        <v>-3.2756581741802666</v>
      </c>
      <c r="BT116" s="752">
        <f t="shared" si="360"/>
        <v>-9.7861339905143669</v>
      </c>
      <c r="BU116" s="163">
        <f t="shared" si="361"/>
        <v>-8.5483612951321533</v>
      </c>
      <c r="BV116" s="202">
        <f t="shared" si="362"/>
        <v>-3.2177577965834763</v>
      </c>
      <c r="BW116" s="870">
        <f>(((BS116+BC116)+AM116)+W116)</f>
        <v>-3.9110677711621111</v>
      </c>
      <c r="BX116" s="893">
        <f t="shared" si="322"/>
        <v>-4.1668041311855255</v>
      </c>
      <c r="BY116" s="509"/>
      <c r="BZ116" s="452">
        <f t="shared" si="399"/>
        <v>5</v>
      </c>
      <c r="CA116" s="132" t="str">
        <f t="shared" si="366"/>
        <v>Niklas Kronwall</v>
      </c>
      <c r="CB116" s="70">
        <f t="shared" si="256"/>
        <v>-3.9110677711621111</v>
      </c>
      <c r="CC116" s="142">
        <v>4</v>
      </c>
      <c r="CD116" s="32" t="str">
        <f t="shared" ref="CD116:CE116" si="405">VLOOKUP(CC116,BZ$113:CB$120,2,FALSE)</f>
        <v>Duncan Keith</v>
      </c>
      <c r="CE116" s="34">
        <f t="shared" si="405"/>
        <v>-5.955913448441752E-2</v>
      </c>
      <c r="CF116" s="40"/>
      <c r="CG116" s="58" t="e">
        <f>RANK(CI116,CI$18:CI$120)</f>
        <v>#REF!</v>
      </c>
      <c r="CH116" s="27" t="e">
        <f>#REF!</f>
        <v>#REF!</v>
      </c>
      <c r="CI116" s="61" t="e">
        <f>#REF!</f>
        <v>#REF!</v>
      </c>
      <c r="CJ116" s="142">
        <f>CJ154+1</f>
        <v>2</v>
      </c>
      <c r="CK116" s="136" t="e">
        <f>VLOOKUP(CJ116,CG$18:CI$120,2,FALSE)</f>
        <v>#N/A</v>
      </c>
      <c r="CL116" s="102" t="e">
        <f>VLOOKUP(CK116,CH$18:CJ$120,2,FALSE)</f>
        <v>#N/A</v>
      </c>
      <c r="CM116" s="48"/>
      <c r="CN116" s="120">
        <f t="shared" si="401"/>
        <v>5</v>
      </c>
      <c r="CO116" s="32" t="str">
        <f t="shared" si="258"/>
        <v>Niklas Kronwall</v>
      </c>
      <c r="CP116" s="34">
        <f t="shared" si="253"/>
        <v>-4.1668041311855255</v>
      </c>
      <c r="CQ116" s="141">
        <v>4</v>
      </c>
      <c r="CR116" s="111" t="str">
        <f t="shared" ref="CR116:CS116" si="406">VLOOKUP(CQ116,CN$113:CP$120,2,FALSE)</f>
        <v>Duncan Keith</v>
      </c>
      <c r="CS116" s="102">
        <f t="shared" si="406"/>
        <v>-2.6463282301814814</v>
      </c>
      <c r="CT116" s="13"/>
      <c r="CU116" s="14"/>
      <c r="CV116" s="14"/>
      <c r="CW116" s="14"/>
      <c r="CX116" s="14"/>
      <c r="CY116" s="14"/>
      <c r="CZ116" s="14"/>
      <c r="DA116" s="14"/>
      <c r="DB116" s="14"/>
      <c r="DC116" s="14"/>
      <c r="DD116" s="14"/>
      <c r="DE116" s="14"/>
    </row>
    <row r="117" spans="1:109" ht="16.5" customHeight="1" outlineLevel="1">
      <c r="A117" t="str">
        <f t="shared" si="255"/>
        <v>Andrej Sekera</v>
      </c>
      <c r="B117" s="392" t="str">
        <f t="shared" si="323"/>
        <v>Sekera</v>
      </c>
      <c r="C117" s="434" t="s">
        <v>199</v>
      </c>
      <c r="D117" s="417">
        <v>76</v>
      </c>
      <c r="E117" s="154">
        <v>69</v>
      </c>
      <c r="F117" s="224">
        <v>37</v>
      </c>
      <c r="G117" s="224">
        <f>VLOOKUP(A117,'Hard Stats 2013-2014'!$A$2:$L$691,4,0)</f>
        <v>74</v>
      </c>
      <c r="H117" s="155">
        <v>3</v>
      </c>
      <c r="I117" s="156">
        <v>3</v>
      </c>
      <c r="J117" s="231">
        <v>2</v>
      </c>
      <c r="K117" s="1057">
        <f>VLOOKUP(A117,'Hard Stats 2013-2014'!$A$2:$L$691,5,0)</f>
        <v>11</v>
      </c>
      <c r="L117" s="497">
        <f t="shared" si="395"/>
        <v>3.0394736842105261</v>
      </c>
      <c r="M117" s="158">
        <f t="shared" si="395"/>
        <v>3.3478260869565215</v>
      </c>
      <c r="N117" s="240">
        <f t="shared" si="363"/>
        <v>4.1621621621621623</v>
      </c>
      <c r="O117" s="612">
        <f t="shared" si="364"/>
        <v>11.445945945945947</v>
      </c>
      <c r="P117" s="599">
        <f>(L117/(L$146))*1000</f>
        <v>1.3000340474756791</v>
      </c>
      <c r="Q117" s="159">
        <f>(M117/(M$146))*1000</f>
        <v>1.340481403887857</v>
      </c>
      <c r="R117" s="249">
        <f>(N117/(N$146))*1000</f>
        <v>1.6102140680169148</v>
      </c>
      <c r="S117" s="645">
        <f>(O117/(O$146))*1000</f>
        <v>4.0417331008446098</v>
      </c>
      <c r="T117" s="632">
        <f>(P117-H$147)</f>
        <v>-6.8966872639997323</v>
      </c>
      <c r="U117" s="20">
        <f>(Q117-I$147)</f>
        <v>-6.4114565806082666</v>
      </c>
      <c r="V117" s="256">
        <f>(R117-J$147)</f>
        <v>-5.8524724991472645</v>
      </c>
      <c r="W117" s="1074">
        <f>(S117-K$147)</f>
        <v>-3.2575369721480909</v>
      </c>
      <c r="X117" s="663">
        <v>26</v>
      </c>
      <c r="Y117" s="156">
        <v>10</v>
      </c>
      <c r="Z117" s="231">
        <v>10</v>
      </c>
      <c r="AA117" s="1087">
        <f>VLOOKUP(A117,'Hard Stats 2013-2014'!$A$2:$L$691,6,0)</f>
        <v>33</v>
      </c>
      <c r="AB117" s="774">
        <f t="shared" si="325"/>
        <v>26.342105263157894</v>
      </c>
      <c r="AC117" s="160">
        <f t="shared" si="396"/>
        <v>11.159420289855072</v>
      </c>
      <c r="AD117" s="264">
        <f t="shared" si="326"/>
        <v>20.810810810810811</v>
      </c>
      <c r="AE117" s="698">
        <f t="shared" si="327"/>
        <v>34.337837837837839</v>
      </c>
      <c r="AF117" s="308">
        <f t="shared" si="328"/>
        <v>6.4803175214301829</v>
      </c>
      <c r="AG117" s="153">
        <f t="shared" si="329"/>
        <v>2.6990563622463686</v>
      </c>
      <c r="AH117" s="216">
        <f t="shared" si="330"/>
        <v>4.5058323035612462</v>
      </c>
      <c r="AI117" s="729">
        <f t="shared" si="331"/>
        <v>7.3379437939988561</v>
      </c>
      <c r="AJ117" s="716">
        <f t="shared" si="332"/>
        <v>-1.716403790045228</v>
      </c>
      <c r="AK117" s="162">
        <f t="shared" si="333"/>
        <v>-5.052881622249755</v>
      </c>
      <c r="AL117" s="210">
        <f t="shared" si="334"/>
        <v>-2.9568542636029331</v>
      </c>
      <c r="AM117" s="1096">
        <f t="shared" si="335"/>
        <v>3.8673721006155404E-2</v>
      </c>
      <c r="AN117" s="663">
        <v>6</v>
      </c>
      <c r="AO117" s="156">
        <v>1</v>
      </c>
      <c r="AP117" s="231">
        <v>0</v>
      </c>
      <c r="AQ117" s="1091">
        <f>VLOOKUP(A117,'Hard Stats 2013-2014'!$A$2:$L$691,8,0)</f>
        <v>15</v>
      </c>
      <c r="AR117" s="774">
        <f t="shared" si="336"/>
        <v>6.0789473684210522</v>
      </c>
      <c r="AS117" s="160">
        <f t="shared" si="337"/>
        <v>1.1159420289855073</v>
      </c>
      <c r="AT117" s="264">
        <f t="shared" si="338"/>
        <v>0</v>
      </c>
      <c r="AU117" s="264">
        <f t="shared" si="339"/>
        <v>15.608108108108109</v>
      </c>
      <c r="AV117" s="685">
        <f t="shared" si="340"/>
        <v>2.950502622653429</v>
      </c>
      <c r="AW117" s="153">
        <f t="shared" si="341"/>
        <v>0.55589965235350458</v>
      </c>
      <c r="AX117" s="216">
        <f t="shared" si="342"/>
        <v>0</v>
      </c>
      <c r="AY117" s="216">
        <f t="shared" si="343"/>
        <v>6.3856606789807602</v>
      </c>
      <c r="AZ117" s="716">
        <f t="shared" si="344"/>
        <v>-5.2462186888219815</v>
      </c>
      <c r="BA117" s="162">
        <f t="shared" si="345"/>
        <v>-7.1960383321426189</v>
      </c>
      <c r="BB117" s="210">
        <f t="shared" si="346"/>
        <v>-7.4626865671641793</v>
      </c>
      <c r="BC117" s="1096">
        <f t="shared" si="347"/>
        <v>-0.91360939401194052</v>
      </c>
      <c r="BD117" s="663">
        <v>88</v>
      </c>
      <c r="BE117" s="156">
        <v>88</v>
      </c>
      <c r="BF117" s="231">
        <v>33</v>
      </c>
      <c r="BG117" s="1091">
        <f>VLOOKUP(A117,'Hard Stats 2013-2014'!$A$2:$L$691,9,0)</f>
        <v>142</v>
      </c>
      <c r="BH117" s="774">
        <f t="shared" si="348"/>
        <v>89.15789473684211</v>
      </c>
      <c r="BI117" s="160">
        <f t="shared" si="349"/>
        <v>98.202898550724626</v>
      </c>
      <c r="BJ117" s="264">
        <f t="shared" si="350"/>
        <v>68.675675675675677</v>
      </c>
      <c r="BK117" s="264">
        <f t="shared" si="351"/>
        <v>147.75675675675674</v>
      </c>
      <c r="BL117" s="685">
        <f t="shared" si="352"/>
        <v>3.8045073641642131</v>
      </c>
      <c r="BM117" s="153">
        <f t="shared" si="353"/>
        <v>4.0803599879992341</v>
      </c>
      <c r="BN117" s="216">
        <f t="shared" si="354"/>
        <v>2.7436953124024126</v>
      </c>
      <c r="BO117" s="216">
        <f t="shared" si="355"/>
        <v>5.5450710418768896</v>
      </c>
      <c r="BP117" s="716">
        <f t="shared" si="356"/>
        <v>-4.3922139473111983</v>
      </c>
      <c r="BQ117" s="162">
        <f t="shared" si="357"/>
        <v>-3.6715779964968895</v>
      </c>
      <c r="BR117" s="210">
        <f t="shared" si="358"/>
        <v>-4.7189912547617663</v>
      </c>
      <c r="BS117" s="1096">
        <f t="shared" si="359"/>
        <v>-1.7541990311158111</v>
      </c>
      <c r="BT117" s="752">
        <f t="shared" si="360"/>
        <v>-18.251523690178139</v>
      </c>
      <c r="BU117" s="163">
        <f t="shared" si="361"/>
        <v>-22.33195453149753</v>
      </c>
      <c r="BV117" s="202">
        <f t="shared" si="362"/>
        <v>-20.991004584676141</v>
      </c>
      <c r="BW117" s="870">
        <f>(((BS117+BC117)+AM117)+W117)</f>
        <v>-5.8866716762696871</v>
      </c>
      <c r="BX117" s="893">
        <f t="shared" si="322"/>
        <v>-12.062499834314407</v>
      </c>
      <c r="BY117" s="509"/>
      <c r="BZ117" s="926">
        <f t="shared" si="399"/>
        <v>7</v>
      </c>
      <c r="CA117" s="132" t="str">
        <f t="shared" si="366"/>
        <v>Andrej Sekera</v>
      </c>
      <c r="CB117" s="70">
        <f t="shared" si="256"/>
        <v>-5.8866716762696871</v>
      </c>
      <c r="CC117" s="142">
        <v>5</v>
      </c>
      <c r="CD117" s="32" t="str">
        <f t="shared" ref="CD117:CE117" si="407">VLOOKUP(CC117,BZ$113:CB$120,2,FALSE)</f>
        <v>Niklas Kronwall</v>
      </c>
      <c r="CE117" s="34">
        <f t="shared" si="407"/>
        <v>-3.9110677711621111</v>
      </c>
      <c r="CF117" s="42"/>
      <c r="CG117" s="44" t="e">
        <f>RANK(CI117,CI$42:CI$49)</f>
        <v>#REF!</v>
      </c>
      <c r="CH117" s="27" t="e">
        <f>#REF!</f>
        <v>#REF!</v>
      </c>
      <c r="CI117" s="64" t="e">
        <f>#REF!</f>
        <v>#REF!</v>
      </c>
      <c r="CJ117" s="142">
        <f>CJ67+1</f>
        <v>2</v>
      </c>
      <c r="CK117" s="32" t="e">
        <f>VLOOKUP(CJ117,CG$42:CI$49,2,FALSE)</f>
        <v>#N/A</v>
      </c>
      <c r="CL117" s="34" t="e">
        <f>VLOOKUP(CK117,CH$42:CJ$49,2,FALSE)</f>
        <v>#N/A</v>
      </c>
      <c r="CM117" s="45"/>
      <c r="CN117" s="120">
        <f t="shared" si="401"/>
        <v>8</v>
      </c>
      <c r="CO117" s="32" t="str">
        <f t="shared" si="258"/>
        <v>Andrej Sekera</v>
      </c>
      <c r="CP117" s="34">
        <f t="shared" si="253"/>
        <v>-12.062499834314407</v>
      </c>
      <c r="CQ117" s="141">
        <v>5</v>
      </c>
      <c r="CR117" s="32" t="str">
        <f t="shared" ref="CR117:CS117" si="408">VLOOKUP(CQ117,CN$113:CP$120,2,FALSE)</f>
        <v>Niklas Kronwall</v>
      </c>
      <c r="CS117" s="34">
        <f t="shared" si="408"/>
        <v>-4.1668041311855255</v>
      </c>
      <c r="CT117" s="13"/>
      <c r="CU117" s="14"/>
      <c r="CV117" s="14"/>
      <c r="CW117" s="14"/>
      <c r="CX117" s="14"/>
      <c r="CY117" s="14"/>
      <c r="CZ117" s="14"/>
      <c r="DA117" s="14"/>
      <c r="DB117" s="14"/>
      <c r="DC117" s="14"/>
      <c r="DD117" s="14"/>
      <c r="DE117" s="14"/>
    </row>
    <row r="118" spans="1:109" ht="16.5" customHeight="1" outlineLevel="1">
      <c r="A118" t="str">
        <f t="shared" si="255"/>
        <v>Mark Streit*</v>
      </c>
      <c r="B118" s="391" t="str">
        <f t="shared" si="323"/>
        <v>Streit*</v>
      </c>
      <c r="C118" s="438" t="s">
        <v>132</v>
      </c>
      <c r="D118" s="425">
        <v>82</v>
      </c>
      <c r="E118" s="154">
        <v>82</v>
      </c>
      <c r="F118" s="224">
        <v>48</v>
      </c>
      <c r="G118" s="224">
        <f>VLOOKUP(A118,'Hard Stats 2013-2014'!$A$2:$L$691,4,0)</f>
        <v>82</v>
      </c>
      <c r="H118" s="155">
        <v>11</v>
      </c>
      <c r="I118" s="156">
        <v>7</v>
      </c>
      <c r="J118" s="231">
        <v>6</v>
      </c>
      <c r="K118" s="1057">
        <f>VLOOKUP(A118,'Hard Stats 2013-2014'!$A$2:$L$691,5,0)</f>
        <v>10</v>
      </c>
      <c r="L118" s="497">
        <f t="shared" ref="L118:M120" si="409">(H118/D118)*77</f>
        <v>10.329268292682928</v>
      </c>
      <c r="M118" s="158">
        <f t="shared" si="409"/>
        <v>6.5731707317073171</v>
      </c>
      <c r="N118" s="240">
        <f t="shared" si="363"/>
        <v>9.625</v>
      </c>
      <c r="O118" s="612">
        <f t="shared" si="364"/>
        <v>9.3902439024390247</v>
      </c>
      <c r="P118" s="599">
        <f>(L118/(L$146))*1000</f>
        <v>4.4180018849173486</v>
      </c>
      <c r="Q118" s="159">
        <f>(M118/(M$146))*1000</f>
        <v>2.6319208051944507</v>
      </c>
      <c r="R118" s="249">
        <f>(N118/(N$146))*1000</f>
        <v>3.7236200322891153</v>
      </c>
      <c r="S118" s="645">
        <f>(O118/(O$146))*1000</f>
        <v>3.3158342512472405</v>
      </c>
      <c r="T118" s="632">
        <f>(P118-H$147)</f>
        <v>-3.7787194265580624</v>
      </c>
      <c r="U118" s="20">
        <f>(Q118-I$147)</f>
        <v>-5.1200171793016729</v>
      </c>
      <c r="V118" s="256">
        <f>(R118-J$147)</f>
        <v>-3.739066534875064</v>
      </c>
      <c r="W118" s="1074">
        <f>(S118-K$147)</f>
        <v>-3.9834358217454602</v>
      </c>
      <c r="X118" s="663">
        <v>38</v>
      </c>
      <c r="Y118" s="156">
        <v>40</v>
      </c>
      <c r="Z118" s="231">
        <v>21</v>
      </c>
      <c r="AA118" s="1087">
        <f>VLOOKUP(A118,'Hard Stats 2013-2014'!$A$2:$L$691,6,0)</f>
        <v>34</v>
      </c>
      <c r="AB118" s="774">
        <f t="shared" si="325"/>
        <v>35.682926829268297</v>
      </c>
      <c r="AC118" s="160">
        <f t="shared" ref="AC118:AC120" si="410">(Y118/E118)*77</f>
        <v>37.560975609756099</v>
      </c>
      <c r="AD118" s="264">
        <f t="shared" si="326"/>
        <v>33.6875</v>
      </c>
      <c r="AE118" s="698">
        <f t="shared" si="327"/>
        <v>31.926829268292682</v>
      </c>
      <c r="AF118" s="308">
        <f t="shared" si="328"/>
        <v>8.7782162297797228</v>
      </c>
      <c r="AG118" s="153">
        <f t="shared" si="329"/>
        <v>9.0846287314633898</v>
      </c>
      <c r="AH118" s="216">
        <f t="shared" si="330"/>
        <v>7.2938160413897668</v>
      </c>
      <c r="AI118" s="729">
        <f t="shared" si="331"/>
        <v>6.8227149245015228</v>
      </c>
      <c r="AJ118" s="716">
        <f t="shared" si="332"/>
        <v>0.58149491830431188</v>
      </c>
      <c r="AK118" s="162">
        <f t="shared" si="333"/>
        <v>1.3326907469672662</v>
      </c>
      <c r="AL118" s="210">
        <f t="shared" si="334"/>
        <v>-0.16887052577441253</v>
      </c>
      <c r="AM118" s="1096">
        <f t="shared" si="335"/>
        <v>-0.47655514849117786</v>
      </c>
      <c r="AN118" s="663">
        <v>22</v>
      </c>
      <c r="AO118" s="156">
        <v>23</v>
      </c>
      <c r="AP118" s="231">
        <v>11</v>
      </c>
      <c r="AQ118" s="1091">
        <f>VLOOKUP(A118,'Hard Stats 2013-2014'!$A$2:$L$691,8,0)</f>
        <v>15</v>
      </c>
      <c r="AR118" s="774">
        <f t="shared" si="336"/>
        <v>20.658536585365855</v>
      </c>
      <c r="AS118" s="160">
        <f t="shared" si="337"/>
        <v>21.59756097560976</v>
      </c>
      <c r="AT118" s="264">
        <f t="shared" si="338"/>
        <v>17.645833333333332</v>
      </c>
      <c r="AU118" s="264">
        <f t="shared" si="339"/>
        <v>14.085365853658537</v>
      </c>
      <c r="AV118" s="685">
        <f t="shared" si="340"/>
        <v>10.026911351781575</v>
      </c>
      <c r="AW118" s="153">
        <f t="shared" si="341"/>
        <v>10.758692052256242</v>
      </c>
      <c r="AX118" s="216">
        <f t="shared" si="342"/>
        <v>7.4939078278389459</v>
      </c>
      <c r="AY118" s="216">
        <f t="shared" si="343"/>
        <v>5.76266939322654</v>
      </c>
      <c r="AZ118" s="716">
        <f t="shared" si="344"/>
        <v>1.8301900403061637</v>
      </c>
      <c r="BA118" s="162">
        <f t="shared" si="345"/>
        <v>3.0067540677601183</v>
      </c>
      <c r="BB118" s="210">
        <f t="shared" si="346"/>
        <v>3.1221260674766604E-2</v>
      </c>
      <c r="BC118" s="1096">
        <f t="shared" si="347"/>
        <v>-1.5366006797661607</v>
      </c>
      <c r="BD118" s="663">
        <v>187</v>
      </c>
      <c r="BE118" s="156">
        <v>149</v>
      </c>
      <c r="BF118" s="231">
        <v>83</v>
      </c>
      <c r="BG118" s="1091">
        <f>VLOOKUP(A118,'Hard Stats 2013-2014'!$A$2:$L$691,9,0)</f>
        <v>121</v>
      </c>
      <c r="BH118" s="774">
        <f t="shared" si="348"/>
        <v>175.59756097560975</v>
      </c>
      <c r="BI118" s="160">
        <f t="shared" si="349"/>
        <v>139.91463414634146</v>
      </c>
      <c r="BJ118" s="264">
        <f t="shared" si="350"/>
        <v>133.14583333333334</v>
      </c>
      <c r="BK118" s="264">
        <f t="shared" si="351"/>
        <v>113.6219512195122</v>
      </c>
      <c r="BL118" s="685">
        <f t="shared" si="352"/>
        <v>7.4930236501526872</v>
      </c>
      <c r="BM118" s="153">
        <f t="shared" si="353"/>
        <v>5.8134951547422578</v>
      </c>
      <c r="BN118" s="216">
        <f t="shared" si="354"/>
        <v>5.3193739295377593</v>
      </c>
      <c r="BO118" s="216">
        <f t="shared" si="355"/>
        <v>4.264047243985372</v>
      </c>
      <c r="BP118" s="716">
        <f t="shared" si="356"/>
        <v>-0.70369766132272371</v>
      </c>
      <c r="BQ118" s="162">
        <f t="shared" si="357"/>
        <v>-1.9384428297538658</v>
      </c>
      <c r="BR118" s="210">
        <f t="shared" si="358"/>
        <v>-2.14331263762642</v>
      </c>
      <c r="BS118" s="1096">
        <f t="shared" si="359"/>
        <v>-3.0352228290073286</v>
      </c>
      <c r="BT118" s="752">
        <f t="shared" si="360"/>
        <v>-2.0707321292703105</v>
      </c>
      <c r="BU118" s="163">
        <f t="shared" si="361"/>
        <v>-2.7190151943281542</v>
      </c>
      <c r="BV118" s="202">
        <f t="shared" si="362"/>
        <v>-6.0200284376011304</v>
      </c>
      <c r="BW118" s="870">
        <f>(((BS118+BC118)+AM118)+W118)</f>
        <v>-9.0318144790101265</v>
      </c>
      <c r="BX118" s="893">
        <f t="shared" si="322"/>
        <v>-7.4969987381192302</v>
      </c>
      <c r="BY118" s="509"/>
      <c r="BZ118" s="926">
        <f t="shared" si="399"/>
        <v>8</v>
      </c>
      <c r="CA118" s="132" t="str">
        <f t="shared" si="366"/>
        <v>Mark Streit*</v>
      </c>
      <c r="CB118" s="72">
        <f t="shared" si="256"/>
        <v>-9.0318144790101265</v>
      </c>
      <c r="CC118" s="142">
        <v>6</v>
      </c>
      <c r="CD118" s="27" t="str">
        <f t="shared" ref="CD118:CE118" si="411">VLOOKUP(CC118,BZ$113:CB$120,2,FALSE)</f>
        <v>John Carlson</v>
      </c>
      <c r="CE118" s="30">
        <f t="shared" si="411"/>
        <v>-4.6813601557889797</v>
      </c>
      <c r="CF118" s="42"/>
      <c r="CG118" s="44" t="e">
        <f>RANK(CI118,CI$18:CI$163)</f>
        <v>#REF!</v>
      </c>
      <c r="CH118" s="27" t="e">
        <f>#REF!</f>
        <v>#REF!</v>
      </c>
      <c r="CI118" s="64" t="e">
        <f>#REF!</f>
        <v>#REF!</v>
      </c>
      <c r="CJ118" s="142">
        <f>CJ66+1</f>
        <v>2</v>
      </c>
      <c r="CK118" s="32" t="e">
        <f>VLOOKUP(CJ118,CG$18:CI$163,2,FALSE)</f>
        <v>#N/A</v>
      </c>
      <c r="CL118" s="34" t="e">
        <f>VLOOKUP(CK118,CH$18:CJ$163,2,FALSE)</f>
        <v>#N/A</v>
      </c>
      <c r="CM118" s="47"/>
      <c r="CN118" s="120">
        <f t="shared" si="401"/>
        <v>7</v>
      </c>
      <c r="CO118" s="32" t="str">
        <f t="shared" si="258"/>
        <v>Mark Streit*</v>
      </c>
      <c r="CP118" s="34">
        <f t="shared" si="253"/>
        <v>-7.4969987381192302</v>
      </c>
      <c r="CQ118" s="141">
        <v>6</v>
      </c>
      <c r="CR118" s="32" t="str">
        <f t="shared" ref="CR118:CS118" si="412">VLOOKUP(CQ118,CN$113:CP$120,2,FALSE)</f>
        <v>John Carlson</v>
      </c>
      <c r="CS118" s="34">
        <f t="shared" si="412"/>
        <v>-7.4124404035120754</v>
      </c>
      <c r="CT118" s="40"/>
      <c r="CU118" s="14"/>
      <c r="CV118" s="14"/>
      <c r="CW118" s="14"/>
      <c r="CX118" s="14"/>
      <c r="CY118" s="14"/>
      <c r="CZ118" s="14"/>
      <c r="DA118" s="14"/>
      <c r="DB118" s="14"/>
      <c r="DC118" s="14"/>
      <c r="DD118" s="14"/>
      <c r="DE118" s="14"/>
    </row>
    <row r="119" spans="1:109" ht="16.5" customHeight="1" outlineLevel="1">
      <c r="A119" t="str">
        <f t="shared" si="255"/>
        <v>James Wisniewski</v>
      </c>
      <c r="B119" s="391" t="str">
        <f t="shared" si="323"/>
        <v>Wisniewski</v>
      </c>
      <c r="C119" s="438" t="s">
        <v>35</v>
      </c>
      <c r="D119" s="417">
        <v>32</v>
      </c>
      <c r="E119" s="154">
        <v>48</v>
      </c>
      <c r="F119" s="224">
        <v>30</v>
      </c>
      <c r="G119" s="224">
        <f>VLOOKUP(A119,'Hard Stats 2013-2014'!$A$2:$L$691,4,0)</f>
        <v>75</v>
      </c>
      <c r="H119" s="155">
        <v>3</v>
      </c>
      <c r="I119" s="156">
        <v>6</v>
      </c>
      <c r="J119" s="231">
        <v>5</v>
      </c>
      <c r="K119" s="1057">
        <f>VLOOKUP(A119,'Hard Stats 2013-2014'!$A$2:$L$691,5,0)</f>
        <v>7</v>
      </c>
      <c r="L119" s="497">
        <f t="shared" si="409"/>
        <v>7.21875</v>
      </c>
      <c r="M119" s="158">
        <f t="shared" si="409"/>
        <v>9.625</v>
      </c>
      <c r="N119" s="238">
        <f t="shared" si="363"/>
        <v>12.833333333333332</v>
      </c>
      <c r="O119" s="610">
        <f t="shared" si="364"/>
        <v>7.1866666666666674</v>
      </c>
      <c r="P119" s="597">
        <f>(L119/(L$146))*1000</f>
        <v>3.0875808627547379</v>
      </c>
      <c r="Q119" s="159">
        <f>(M119/(M$146))*1000</f>
        <v>3.8538840361775888</v>
      </c>
      <c r="R119" s="247">
        <f>(N119/(N$146))*1000</f>
        <v>4.9648267097188201</v>
      </c>
      <c r="S119" s="643">
        <f>(O119/(O$146))*1000</f>
        <v>2.5377184802878885</v>
      </c>
      <c r="T119" s="630">
        <f>(P119-H$147)</f>
        <v>-5.1091404487206731</v>
      </c>
      <c r="U119" s="20">
        <f>(Q119-I$147)</f>
        <v>-3.8980539483185348</v>
      </c>
      <c r="V119" s="254">
        <f>(R119-J$147)</f>
        <v>-2.4978598574453592</v>
      </c>
      <c r="W119" s="1072">
        <f>(S119-K$147)</f>
        <v>-4.7615515927048122</v>
      </c>
      <c r="X119" s="661">
        <v>18</v>
      </c>
      <c r="Y119" s="156">
        <v>21</v>
      </c>
      <c r="Z119" s="231">
        <v>9</v>
      </c>
      <c r="AA119" s="1087">
        <f>VLOOKUP(A119,'Hard Stats 2013-2014'!$A$2:$L$691,6,0)</f>
        <v>44</v>
      </c>
      <c r="AB119" s="774">
        <f t="shared" si="325"/>
        <v>43.3125</v>
      </c>
      <c r="AC119" s="160">
        <f t="shared" si="410"/>
        <v>33.6875</v>
      </c>
      <c r="AD119" s="262">
        <f t="shared" si="326"/>
        <v>23.099999999999998</v>
      </c>
      <c r="AE119" s="696">
        <f t="shared" si="327"/>
        <v>45.173333333333332</v>
      </c>
      <c r="AF119" s="161">
        <f t="shared" si="328"/>
        <v>10.655137463120782</v>
      </c>
      <c r="AG119" s="153">
        <f t="shared" si="329"/>
        <v>8.1477763935312257</v>
      </c>
      <c r="AH119" s="214">
        <f t="shared" si="330"/>
        <v>5.0014738569529831</v>
      </c>
      <c r="AI119" s="727">
        <f t="shared" si="331"/>
        <v>9.653472724549605</v>
      </c>
      <c r="AJ119" s="714">
        <f t="shared" si="332"/>
        <v>2.4584161516453715</v>
      </c>
      <c r="AK119" s="162">
        <f t="shared" si="333"/>
        <v>0.39583840903510215</v>
      </c>
      <c r="AL119" s="208">
        <f t="shared" si="334"/>
        <v>-2.4612127102111963</v>
      </c>
      <c r="AM119" s="1094">
        <f t="shared" si="335"/>
        <v>2.3542026515569043</v>
      </c>
      <c r="AN119" s="661">
        <v>13</v>
      </c>
      <c r="AO119" s="156">
        <v>12</v>
      </c>
      <c r="AP119" s="231">
        <v>5</v>
      </c>
      <c r="AQ119" s="1091">
        <f>VLOOKUP(A119,'Hard Stats 2013-2014'!$A$2:$L$691,8,0)</f>
        <v>28</v>
      </c>
      <c r="AR119" s="774">
        <f t="shared" si="336"/>
        <v>31.28125</v>
      </c>
      <c r="AS119" s="160">
        <f t="shared" si="337"/>
        <v>19.25</v>
      </c>
      <c r="AT119" s="262">
        <f t="shared" si="338"/>
        <v>12.833333333333332</v>
      </c>
      <c r="AU119" s="262">
        <f t="shared" si="339"/>
        <v>28.74666666666667</v>
      </c>
      <c r="AV119" s="683">
        <f t="shared" si="340"/>
        <v>15.182794745737437</v>
      </c>
      <c r="AW119" s="153">
        <f t="shared" si="341"/>
        <v>9.5892690030979519</v>
      </c>
      <c r="AX119" s="214">
        <f t="shared" si="342"/>
        <v>5.450114783882869</v>
      </c>
      <c r="AY119" s="214">
        <f t="shared" si="343"/>
        <v>11.76096793497612</v>
      </c>
      <c r="AZ119" s="714">
        <f t="shared" si="344"/>
        <v>6.9860734342620265</v>
      </c>
      <c r="BA119" s="162">
        <f t="shared" si="345"/>
        <v>1.8373310186018283</v>
      </c>
      <c r="BB119" s="208">
        <f t="shared" si="346"/>
        <v>-2.0125717832813104</v>
      </c>
      <c r="BC119" s="1094">
        <f t="shared" si="347"/>
        <v>4.4616978619834198</v>
      </c>
      <c r="BD119" s="661">
        <v>71</v>
      </c>
      <c r="BE119" s="156">
        <v>99</v>
      </c>
      <c r="BF119" s="231">
        <v>62</v>
      </c>
      <c r="BG119" s="1091">
        <f>VLOOKUP(A119,'Hard Stats 2013-2014'!$A$2:$L$691,9,0)</f>
        <v>166</v>
      </c>
      <c r="BH119" s="774">
        <f t="shared" si="348"/>
        <v>170.84375</v>
      </c>
      <c r="BI119" s="160">
        <f t="shared" si="349"/>
        <v>158.8125</v>
      </c>
      <c r="BJ119" s="262">
        <f t="shared" si="350"/>
        <v>159.13333333333335</v>
      </c>
      <c r="BK119" s="262">
        <f t="shared" si="351"/>
        <v>170.42666666666668</v>
      </c>
      <c r="BL119" s="683">
        <f t="shared" si="352"/>
        <v>7.290171071388527</v>
      </c>
      <c r="BM119" s="153">
        <f t="shared" si="353"/>
        <v>6.5987071680925116</v>
      </c>
      <c r="BN119" s="214">
        <f t="shared" si="354"/>
        <v>6.3576131784354901</v>
      </c>
      <c r="BO119" s="214">
        <f t="shared" si="355"/>
        <v>6.3958359322456069</v>
      </c>
      <c r="BP119" s="714">
        <f t="shared" si="356"/>
        <v>-0.9065502400868839</v>
      </c>
      <c r="BQ119" s="162">
        <f t="shared" si="357"/>
        <v>-1.153230816403612</v>
      </c>
      <c r="BR119" s="208">
        <f t="shared" si="358"/>
        <v>-1.1050733887286892</v>
      </c>
      <c r="BS119" s="1094">
        <f t="shared" si="359"/>
        <v>-0.90343414074709383</v>
      </c>
      <c r="BT119" s="750">
        <f t="shared" si="360"/>
        <v>3.428798897099842</v>
      </c>
      <c r="BU119" s="163">
        <f t="shared" si="361"/>
        <v>-2.8181153370852163</v>
      </c>
      <c r="BV119" s="202">
        <f t="shared" si="362"/>
        <v>-8.0767177396665559</v>
      </c>
      <c r="BW119" s="870">
        <f>(((BS119+BC119)+AM119)+W119)</f>
        <v>1.1509147800884181</v>
      </c>
      <c r="BX119" s="893">
        <f t="shared" si="322"/>
        <v>-2.0142779875554373</v>
      </c>
      <c r="BY119" s="509"/>
      <c r="BZ119" s="926">
        <f t="shared" si="399"/>
        <v>3</v>
      </c>
      <c r="CA119" s="132" t="str">
        <f t="shared" si="366"/>
        <v>James Wisniewski</v>
      </c>
      <c r="CB119" s="72">
        <f t="shared" si="256"/>
        <v>1.1509147800884181</v>
      </c>
      <c r="CC119" s="142">
        <v>7</v>
      </c>
      <c r="CD119" s="27" t="str">
        <f t="shared" ref="CD119:CE119" si="413">VLOOKUP(CC119,BZ$113:CB$120,2,FALSE)</f>
        <v>Andrej Sekera</v>
      </c>
      <c r="CE119" s="30">
        <f t="shared" si="413"/>
        <v>-5.8866716762696871</v>
      </c>
      <c r="CF119" s="42"/>
      <c r="CG119" s="44" t="e">
        <f>RANK(CI119,CI$18:CI$163)</f>
        <v>#REF!</v>
      </c>
      <c r="CH119" s="27" t="e">
        <f>#REF!</f>
        <v>#REF!</v>
      </c>
      <c r="CI119" s="64" t="e">
        <f>#REF!</f>
        <v>#REF!</v>
      </c>
      <c r="CJ119" s="142">
        <f>CJ23+1</f>
        <v>8</v>
      </c>
      <c r="CK119" s="32" t="e">
        <f>VLOOKUP(CJ119,CG$18:CI$163,2,FALSE)</f>
        <v>#N/A</v>
      </c>
      <c r="CL119" s="34" t="e">
        <f>VLOOKUP(CK119,CH$18:CJ$163,2,FALSE)</f>
        <v>#N/A</v>
      </c>
      <c r="CM119" s="47"/>
      <c r="CN119" s="120">
        <f t="shared" si="401"/>
        <v>3</v>
      </c>
      <c r="CO119" s="32" t="str">
        <f t="shared" si="258"/>
        <v>James Wisniewski</v>
      </c>
      <c r="CP119" s="34">
        <f t="shared" si="253"/>
        <v>-2.0142779875554373</v>
      </c>
      <c r="CQ119" s="141">
        <v>7</v>
      </c>
      <c r="CR119" s="32" t="str">
        <f t="shared" ref="CR119:CS119" si="414">VLOOKUP(CQ119,CN$113:CP$120,2,FALSE)</f>
        <v>Mark Streit*</v>
      </c>
      <c r="CS119" s="34">
        <f t="shared" si="414"/>
        <v>-7.4969987381192302</v>
      </c>
      <c r="CT119" s="40"/>
      <c r="CU119" s="14"/>
      <c r="CV119" s="14"/>
      <c r="CW119" s="14"/>
      <c r="CX119" s="14"/>
      <c r="CY119" s="14"/>
      <c r="CZ119" s="14"/>
      <c r="DA119" s="14"/>
      <c r="DB119" s="14"/>
      <c r="DC119" s="14"/>
      <c r="DD119" s="14"/>
      <c r="DE119" s="14"/>
    </row>
    <row r="120" spans="1:109" ht="16.5" customHeight="1" outlineLevel="1" thickBot="1">
      <c r="A120" t="str">
        <f t="shared" si="255"/>
        <v>Keith Yandle</v>
      </c>
      <c r="B120" s="391" t="str">
        <f t="shared" si="323"/>
        <v>Yandle</v>
      </c>
      <c r="C120" s="441" t="s">
        <v>130</v>
      </c>
      <c r="D120" s="423">
        <v>82</v>
      </c>
      <c r="E120" s="76">
        <v>82</v>
      </c>
      <c r="F120" s="225">
        <v>48</v>
      </c>
      <c r="G120" s="225">
        <f>VLOOKUP(A120,'Hard Stats 2013-2014'!$A$2:$L$691,4,0)</f>
        <v>82</v>
      </c>
      <c r="H120" s="77">
        <v>11</v>
      </c>
      <c r="I120" s="78">
        <v>11</v>
      </c>
      <c r="J120" s="232">
        <v>10</v>
      </c>
      <c r="K120" s="1068">
        <f>VLOOKUP(A120,'Hard Stats 2013-2014'!$A$2:$L$691,5,0)</f>
        <v>8</v>
      </c>
      <c r="L120" s="809">
        <f t="shared" si="409"/>
        <v>10.329268292682928</v>
      </c>
      <c r="M120" s="79">
        <f t="shared" si="409"/>
        <v>10.329268292682928</v>
      </c>
      <c r="N120" s="243">
        <f t="shared" si="363"/>
        <v>16.041666666666668</v>
      </c>
      <c r="O120" s="625">
        <f t="shared" si="364"/>
        <v>7.51219512195122</v>
      </c>
      <c r="P120" s="605">
        <f>(L120/(L$146))*1000</f>
        <v>4.4180018849173486</v>
      </c>
      <c r="Q120" s="36">
        <f>(M120/(M$146))*1000</f>
        <v>4.1358755510198524</v>
      </c>
      <c r="R120" s="250">
        <f>(N120/(N$146))*1000</f>
        <v>6.2060333871485263</v>
      </c>
      <c r="S120" s="651">
        <f>(O120/(O$146))*1000</f>
        <v>2.6526674009977924</v>
      </c>
      <c r="T120" s="638">
        <f>(P120-H$147)</f>
        <v>-3.7787194265580624</v>
      </c>
      <c r="U120" s="37">
        <f>(Q120-I$147)</f>
        <v>-3.6160624334762712</v>
      </c>
      <c r="V120" s="257">
        <f>(R120-J$147)</f>
        <v>-1.2566531800156531</v>
      </c>
      <c r="W120" s="1081">
        <f>(S120-K$147)</f>
        <v>-4.6466026719949083</v>
      </c>
      <c r="X120" s="677">
        <v>48</v>
      </c>
      <c r="Y120" s="78">
        <v>32</v>
      </c>
      <c r="Z120" s="232">
        <v>20</v>
      </c>
      <c r="AA120" s="1087">
        <f>VLOOKUP(A120,'Hard Stats 2013-2014'!$A$2:$L$691,6,0)</f>
        <v>45</v>
      </c>
      <c r="AB120" s="781">
        <f t="shared" si="325"/>
        <v>45.073170731707314</v>
      </c>
      <c r="AC120" s="83">
        <f t="shared" si="410"/>
        <v>30.04878048780488</v>
      </c>
      <c r="AD120" s="267">
        <f t="shared" si="326"/>
        <v>32.083333333333336</v>
      </c>
      <c r="AE120" s="709">
        <f t="shared" si="327"/>
        <v>42.256097560975611</v>
      </c>
      <c r="AF120" s="358">
        <f t="shared" si="328"/>
        <v>11.088273132353333</v>
      </c>
      <c r="AG120" s="38">
        <f t="shared" si="329"/>
        <v>7.2677029851707111</v>
      </c>
      <c r="AH120" s="217">
        <f t="shared" si="330"/>
        <v>6.9464914679902545</v>
      </c>
      <c r="AI120" s="736">
        <f t="shared" si="331"/>
        <v>9.0300638706637795</v>
      </c>
      <c r="AJ120" s="722">
        <f t="shared" si="332"/>
        <v>2.8915518208779218</v>
      </c>
      <c r="AK120" s="39">
        <f t="shared" si="333"/>
        <v>-0.48423499932541247</v>
      </c>
      <c r="AL120" s="211">
        <f t="shared" si="334"/>
        <v>-0.51619509917392481</v>
      </c>
      <c r="AM120" s="1102">
        <f t="shared" si="335"/>
        <v>1.7307937976710788</v>
      </c>
      <c r="AN120" s="677">
        <v>26</v>
      </c>
      <c r="AO120" s="78">
        <v>11</v>
      </c>
      <c r="AP120" s="232">
        <v>10</v>
      </c>
      <c r="AQ120" s="1110">
        <f>VLOOKUP(A120,'Hard Stats 2013-2014'!$A$2:$L$691,8,0)</f>
        <v>31</v>
      </c>
      <c r="AR120" s="781">
        <f t="shared" si="336"/>
        <v>24.414634146341463</v>
      </c>
      <c r="AS120" s="83">
        <f t="shared" si="337"/>
        <v>10.329268292682928</v>
      </c>
      <c r="AT120" s="267">
        <f t="shared" si="338"/>
        <v>16.041666666666668</v>
      </c>
      <c r="AU120" s="267">
        <f t="shared" si="339"/>
        <v>29.109756097560975</v>
      </c>
      <c r="AV120" s="691">
        <f t="shared" si="340"/>
        <v>11.849986143014586</v>
      </c>
      <c r="AW120" s="38">
        <f t="shared" si="341"/>
        <v>5.1454614162964631</v>
      </c>
      <c r="AX120" s="217">
        <f t="shared" si="342"/>
        <v>6.8126434798535875</v>
      </c>
      <c r="AY120" s="217">
        <f t="shared" si="343"/>
        <v>11.909516746001515</v>
      </c>
      <c r="AZ120" s="722">
        <f t="shared" si="344"/>
        <v>3.6532648315391754</v>
      </c>
      <c r="BA120" s="39">
        <f t="shared" si="345"/>
        <v>-2.6064765681996604</v>
      </c>
      <c r="BB120" s="211">
        <f t="shared" si="346"/>
        <v>-0.65004308731059179</v>
      </c>
      <c r="BC120" s="1102">
        <f t="shared" si="347"/>
        <v>4.6102466730088141</v>
      </c>
      <c r="BD120" s="677">
        <v>199</v>
      </c>
      <c r="BE120" s="78">
        <v>196</v>
      </c>
      <c r="BF120" s="232">
        <v>130</v>
      </c>
      <c r="BG120" s="1110">
        <f>VLOOKUP(A120,'Hard Stats 2013-2014'!$A$2:$L$691,9,0)</f>
        <v>241</v>
      </c>
      <c r="BH120" s="781">
        <f t="shared" si="348"/>
        <v>186.86585365853659</v>
      </c>
      <c r="BI120" s="83">
        <f t="shared" si="349"/>
        <v>184.04878048780486</v>
      </c>
      <c r="BJ120" s="267">
        <f t="shared" si="350"/>
        <v>208.54166666666669</v>
      </c>
      <c r="BK120" s="267">
        <f t="shared" si="351"/>
        <v>226.30487804878049</v>
      </c>
      <c r="BL120" s="691">
        <f t="shared" si="352"/>
        <v>7.9738593924084755</v>
      </c>
      <c r="BM120" s="38">
        <f t="shared" si="353"/>
        <v>7.6472822169763921</v>
      </c>
      <c r="BN120" s="217">
        <f t="shared" si="354"/>
        <v>8.3315495281916689</v>
      </c>
      <c r="BO120" s="217">
        <f t="shared" si="355"/>
        <v>8.4928544281030955</v>
      </c>
      <c r="BP120" s="722">
        <f t="shared" si="356"/>
        <v>-0.22286191906693542</v>
      </c>
      <c r="BQ120" s="39">
        <f t="shared" si="357"/>
        <v>-0.10465576751973149</v>
      </c>
      <c r="BR120" s="211">
        <f t="shared" si="358"/>
        <v>0.86886296102748961</v>
      </c>
      <c r="BS120" s="1102">
        <f t="shared" si="359"/>
        <v>1.1935843551103948</v>
      </c>
      <c r="BT120" s="764">
        <f t="shared" si="360"/>
        <v>2.5432353067920994</v>
      </c>
      <c r="BU120" s="84">
        <f t="shared" si="361"/>
        <v>-6.8114297685210756</v>
      </c>
      <c r="BV120" s="205">
        <f t="shared" si="362"/>
        <v>-1.5540284054726801</v>
      </c>
      <c r="BW120" s="875">
        <f>(((BS120+BC120)+AM120)+W120)</f>
        <v>2.8880221537953794</v>
      </c>
      <c r="BX120" s="893">
        <f t="shared" si="322"/>
        <v>0.5854617937833162</v>
      </c>
      <c r="BY120" s="509"/>
      <c r="BZ120" s="926">
        <f t="shared" si="399"/>
        <v>2</v>
      </c>
      <c r="CA120" s="133" t="str">
        <f t="shared" si="366"/>
        <v>Keith Yandle</v>
      </c>
      <c r="CB120" s="129">
        <f t="shared" si="256"/>
        <v>2.8880221537953794</v>
      </c>
      <c r="CC120" s="142">
        <v>8</v>
      </c>
      <c r="CD120" s="67" t="str">
        <f t="shared" ref="CD120:CE120" si="415">VLOOKUP(CC120,BZ$113:CB$120,2,FALSE)</f>
        <v>Mark Streit*</v>
      </c>
      <c r="CE120" s="35">
        <f t="shared" si="415"/>
        <v>-9.0318144790101265</v>
      </c>
      <c r="CF120" s="40"/>
      <c r="CG120" s="58" t="e">
        <f>RANK(CI120,CI$18:CI$120)</f>
        <v>#REF!</v>
      </c>
      <c r="CH120" s="31" t="e">
        <f>#REF!</f>
        <v>#REF!</v>
      </c>
      <c r="CI120" s="131" t="e">
        <f>#REF!</f>
        <v>#REF!</v>
      </c>
      <c r="CJ120" s="142">
        <f>CJ153+1</f>
        <v>3</v>
      </c>
      <c r="CK120" s="137" t="e">
        <f>VLOOKUP(CJ120,CG$18:CI$120,2,FALSE)</f>
        <v>#N/A</v>
      </c>
      <c r="CL120" s="947" t="e">
        <f>VLOOKUP(CK120,CH$18:CJ$120,2,FALSE)</f>
        <v>#N/A</v>
      </c>
      <c r="CM120" s="946"/>
      <c r="CN120" s="120">
        <f t="shared" si="401"/>
        <v>2</v>
      </c>
      <c r="CO120" s="67" t="str">
        <f t="shared" si="258"/>
        <v>Keith Yandle</v>
      </c>
      <c r="CP120" s="35">
        <f t="shared" si="253"/>
        <v>0.5854617937833162</v>
      </c>
      <c r="CQ120" s="141">
        <v>8</v>
      </c>
      <c r="CR120" s="112" t="str">
        <f t="shared" ref="CR120:CS120" si="416">VLOOKUP(CQ120,CN$113:CP$120,2,FALSE)</f>
        <v>Andrej Sekera</v>
      </c>
      <c r="CS120" s="103">
        <f t="shared" si="416"/>
        <v>-12.062499834314407</v>
      </c>
      <c r="CT120" s="13"/>
      <c r="CU120" s="14"/>
      <c r="CV120" s="14"/>
      <c r="CW120" s="14"/>
      <c r="CX120" s="14"/>
      <c r="CY120" s="14"/>
      <c r="CZ120" s="14"/>
      <c r="DA120" s="14"/>
      <c r="DB120" s="14"/>
      <c r="DC120" s="14"/>
      <c r="DD120" s="14"/>
      <c r="DE120" s="14"/>
    </row>
    <row r="121" spans="1:109" ht="16.5" customHeight="1" thickBot="1">
      <c r="B121" s="391"/>
      <c r="C121" s="446" t="s">
        <v>136</v>
      </c>
      <c r="D121" s="1048"/>
      <c r="E121" s="1049"/>
      <c r="F121" s="1049"/>
      <c r="G121" s="1050"/>
      <c r="H121" s="877"/>
      <c r="I121" s="878"/>
      <c r="J121" s="878"/>
      <c r="K121" s="1061"/>
      <c r="L121" s="879"/>
      <c r="M121" s="879"/>
      <c r="N121" s="879"/>
      <c r="O121" s="880"/>
      <c r="P121" s="881"/>
      <c r="Q121" s="881"/>
      <c r="R121" s="881"/>
      <c r="S121" s="882"/>
      <c r="T121" s="883"/>
      <c r="U121" s="883"/>
      <c r="V121" s="883"/>
      <c r="W121" s="1077"/>
      <c r="X121" s="884"/>
      <c r="Y121" s="884"/>
      <c r="Z121" s="884"/>
      <c r="AA121" s="1090"/>
      <c r="AB121" s="879"/>
      <c r="AC121" s="879"/>
      <c r="AD121" s="879"/>
      <c r="AE121" s="880"/>
      <c r="AF121" s="885">
        <f t="shared" si="328"/>
        <v>0</v>
      </c>
      <c r="AG121" s="881">
        <f t="shared" si="329"/>
        <v>0</v>
      </c>
      <c r="AH121" s="881">
        <f t="shared" si="330"/>
        <v>0</v>
      </c>
      <c r="AI121" s="882">
        <f t="shared" si="331"/>
        <v>0</v>
      </c>
      <c r="AJ121" s="883"/>
      <c r="AK121" s="883"/>
      <c r="AL121" s="883"/>
      <c r="AM121" s="1077"/>
      <c r="AN121" s="884"/>
      <c r="AO121" s="884"/>
      <c r="AP121" s="884"/>
      <c r="AQ121" s="1090"/>
      <c r="AR121" s="879"/>
      <c r="AS121" s="879"/>
      <c r="AT121" s="879"/>
      <c r="AU121" s="879"/>
      <c r="AV121" s="882">
        <f t="shared" si="340"/>
        <v>0</v>
      </c>
      <c r="AW121" s="886">
        <f t="shared" si="341"/>
        <v>0</v>
      </c>
      <c r="AX121" s="886">
        <f t="shared" si="342"/>
        <v>0</v>
      </c>
      <c r="AY121" s="887">
        <f t="shared" si="343"/>
        <v>0</v>
      </c>
      <c r="AZ121" s="883"/>
      <c r="BA121" s="883"/>
      <c r="BB121" s="883"/>
      <c r="BC121" s="1077"/>
      <c r="BD121" s="884"/>
      <c r="BE121" s="884"/>
      <c r="BF121" s="884"/>
      <c r="BG121" s="1090"/>
      <c r="BH121" s="879"/>
      <c r="BI121" s="879"/>
      <c r="BJ121" s="879"/>
      <c r="BK121" s="879"/>
      <c r="BL121" s="881">
        <f t="shared" si="352"/>
        <v>0</v>
      </c>
      <c r="BM121" s="881">
        <f t="shared" si="353"/>
        <v>0</v>
      </c>
      <c r="BN121" s="881">
        <f t="shared" si="354"/>
        <v>0</v>
      </c>
      <c r="BO121" s="881">
        <f t="shared" si="355"/>
        <v>0</v>
      </c>
      <c r="BP121" s="883"/>
      <c r="BQ121" s="883"/>
      <c r="BR121" s="883"/>
      <c r="BS121" s="1077"/>
      <c r="BT121" s="888"/>
      <c r="BU121" s="888"/>
      <c r="BV121" s="888"/>
      <c r="BW121" s="889"/>
      <c r="BX121" s="898">
        <f t="shared" si="322"/>
        <v>0</v>
      </c>
      <c r="BY121" s="509"/>
      <c r="BZ121" s="927"/>
      <c r="CA121" s="910"/>
      <c r="CB121" s="908"/>
      <c r="CC121" s="187"/>
      <c r="CD121" s="553" t="s">
        <v>136</v>
      </c>
      <c r="CE121" s="554"/>
      <c r="CF121" s="13"/>
      <c r="CG121" s="59"/>
      <c r="CH121" s="553" t="s">
        <v>136</v>
      </c>
      <c r="CI121" s="554"/>
      <c r="CJ121" s="187"/>
      <c r="CK121" s="552" t="s">
        <v>136</v>
      </c>
      <c r="CL121" s="552"/>
      <c r="CM121" s="948"/>
      <c r="CN121" s="59"/>
      <c r="CO121" s="906" t="str">
        <f t="shared" si="258"/>
        <v>Getting Iggy With It</v>
      </c>
      <c r="CP121" s="903">
        <f t="shared" si="253"/>
        <v>0</v>
      </c>
      <c r="CQ121" s="187"/>
      <c r="CR121" s="552" t="s">
        <v>136</v>
      </c>
      <c r="CS121" s="552"/>
      <c r="CT121" s="2"/>
      <c r="CU121" s="14"/>
      <c r="CV121" s="14"/>
      <c r="CW121" s="14"/>
      <c r="CX121" s="14"/>
      <c r="CY121" s="14"/>
      <c r="CZ121" s="14"/>
      <c r="DA121" s="14"/>
      <c r="DB121" s="14"/>
      <c r="DC121" s="14"/>
      <c r="DD121" s="14"/>
      <c r="DE121" s="14"/>
    </row>
    <row r="122" spans="1:109" ht="15.75" customHeight="1" outlineLevel="1" thickBot="1">
      <c r="A122" t="str">
        <f t="shared" si="255"/>
        <v>Brent Burns</v>
      </c>
      <c r="B122" s="391" t="str">
        <f t="shared" ref="B122:B144" si="417">RIGHT(C122,LEN(C122)-FIND(" ",C122))</f>
        <v>Burns</v>
      </c>
      <c r="C122" s="500" t="s">
        <v>88</v>
      </c>
      <c r="D122" s="416">
        <v>80</v>
      </c>
      <c r="E122" s="278">
        <v>81</v>
      </c>
      <c r="F122" s="280">
        <v>30</v>
      </c>
      <c r="G122" s="280">
        <f>VLOOKUP(A122,'Hard Stats 2013-2014'!$A$2:$L$691,4,0)</f>
        <v>69</v>
      </c>
      <c r="H122" s="282">
        <v>17</v>
      </c>
      <c r="I122" s="284">
        <v>11</v>
      </c>
      <c r="J122" s="286">
        <v>9</v>
      </c>
      <c r="K122" s="1057">
        <f>VLOOKUP(A122,'Hard Stats 2013-2014'!$A$2:$L$691,5,0)</f>
        <v>22</v>
      </c>
      <c r="L122" s="799">
        <f t="shared" ref="L122:O126" si="418">(H122/D122)*77</f>
        <v>16.362500000000001</v>
      </c>
      <c r="M122" s="289">
        <f t="shared" si="418"/>
        <v>10.456790123456789</v>
      </c>
      <c r="N122" s="291">
        <f t="shared" si="418"/>
        <v>23.099999999999998</v>
      </c>
      <c r="O122" s="611">
        <f t="shared" si="418"/>
        <v>24.550724637681157</v>
      </c>
      <c r="P122" s="598">
        <f>(L122/(L$146))*1000</f>
        <v>6.9985166222440727</v>
      </c>
      <c r="Q122" s="295">
        <f>(M122/(M$146))*1000</f>
        <v>4.1869357430077505</v>
      </c>
      <c r="R122" s="297">
        <f>(N122/(N$146))*1000</f>
        <v>8.9366880774938764</v>
      </c>
      <c r="S122" s="297">
        <f>(O122/(O$146))*1000</f>
        <v>8.6692246221014795</v>
      </c>
      <c r="T122" s="631">
        <f>(P122-H$147)</f>
        <v>-1.1982046892313383</v>
      </c>
      <c r="U122" s="631">
        <f>(Q122-I$147)</f>
        <v>-3.5650022414883731</v>
      </c>
      <c r="V122" s="301">
        <f>(R122-J$147)</f>
        <v>1.4740015103296971</v>
      </c>
      <c r="W122" s="301">
        <f>(S122-K$147)</f>
        <v>1.3699545491087788</v>
      </c>
      <c r="X122" s="662">
        <v>29</v>
      </c>
      <c r="Y122" s="284">
        <v>26</v>
      </c>
      <c r="Z122" s="286">
        <v>11</v>
      </c>
      <c r="AA122" s="286">
        <f>VLOOKUP(A122,'Hard Stats 2013-2014'!$A$2:$L$691,6,0)</f>
        <v>26</v>
      </c>
      <c r="AB122" s="773">
        <f t="shared" si="325"/>
        <v>27.912499999999998</v>
      </c>
      <c r="AC122" s="303">
        <f t="shared" ref="AC122:AC144" si="419">(Y122/E122)*77</f>
        <v>24.716049382716047</v>
      </c>
      <c r="AD122" s="305">
        <f t="shared" si="326"/>
        <v>28.233333333333331</v>
      </c>
      <c r="AE122" s="697">
        <f t="shared" si="327"/>
        <v>29.014492753623188</v>
      </c>
      <c r="AF122" s="307">
        <f t="shared" si="328"/>
        <v>6.8666441429000589</v>
      </c>
      <c r="AG122" s="309">
        <f t="shared" si="329"/>
        <v>5.9779100171234392</v>
      </c>
      <c r="AH122" s="309">
        <f t="shared" si="330"/>
        <v>6.1129124918314224</v>
      </c>
      <c r="AI122" s="309">
        <f t="shared" si="331"/>
        <v>6.2003530345427311</v>
      </c>
      <c r="AJ122" s="715">
        <f t="shared" si="332"/>
        <v>-1.3300771685753521</v>
      </c>
      <c r="AK122" s="313">
        <f t="shared" si="333"/>
        <v>-1.7740279673726844</v>
      </c>
      <c r="AL122" s="315">
        <f t="shared" si="334"/>
        <v>-1.349774075332757</v>
      </c>
      <c r="AM122" s="315">
        <f t="shared" si="335"/>
        <v>-1.0989170384499696</v>
      </c>
      <c r="AN122" s="662">
        <v>14</v>
      </c>
      <c r="AO122" s="284">
        <v>16</v>
      </c>
      <c r="AP122" s="286">
        <v>3</v>
      </c>
      <c r="AQ122" s="286">
        <f>VLOOKUP(A122,'Hard Stats 2013-2014'!$A$2:$L$691,8,0)</f>
        <v>11</v>
      </c>
      <c r="AR122" s="773">
        <f t="shared" si="336"/>
        <v>13.475</v>
      </c>
      <c r="AS122" s="303">
        <f t="shared" si="337"/>
        <v>15.209876543209877</v>
      </c>
      <c r="AT122" s="305">
        <f t="shared" si="338"/>
        <v>7.7</v>
      </c>
      <c r="AU122" s="305">
        <f t="shared" si="339"/>
        <v>12.275362318840578</v>
      </c>
      <c r="AV122" s="684">
        <f t="shared" si="340"/>
        <v>6.5402808135484349</v>
      </c>
      <c r="AW122" s="309">
        <f t="shared" si="341"/>
        <v>7.5767063728181352</v>
      </c>
      <c r="AX122" s="311">
        <f t="shared" si="342"/>
        <v>3.2700688703297218</v>
      </c>
      <c r="AY122" s="311">
        <f t="shared" si="343"/>
        <v>5.0221524567056406</v>
      </c>
      <c r="AZ122" s="715">
        <f t="shared" si="344"/>
        <v>-1.656440497926976</v>
      </c>
      <c r="BA122" s="313">
        <f t="shared" si="345"/>
        <v>-0.1752316116779884</v>
      </c>
      <c r="BB122" s="315">
        <f t="shared" si="346"/>
        <v>-4.1926176968344571</v>
      </c>
      <c r="BC122" s="315">
        <f t="shared" si="347"/>
        <v>-2.2771176162870601</v>
      </c>
      <c r="BD122" s="662">
        <v>170</v>
      </c>
      <c r="BE122" s="284">
        <v>201</v>
      </c>
      <c r="BF122" s="286">
        <v>81</v>
      </c>
      <c r="BG122" s="286">
        <f>VLOOKUP(A122,'Hard Stats 2013-2014'!$A$2:$L$691,9,0)</f>
        <v>245</v>
      </c>
      <c r="BH122" s="773">
        <f t="shared" si="348"/>
        <v>163.625</v>
      </c>
      <c r="BI122" s="303">
        <f t="shared" si="349"/>
        <v>191.07407407407408</v>
      </c>
      <c r="BJ122" s="305">
        <f t="shared" si="350"/>
        <v>207.9</v>
      </c>
      <c r="BK122" s="305">
        <f t="shared" si="351"/>
        <v>273.40579710144925</v>
      </c>
      <c r="BL122" s="684">
        <f t="shared" si="352"/>
        <v>6.9821356740059128</v>
      </c>
      <c r="BM122" s="309">
        <f t="shared" si="353"/>
        <v>7.9391852796803288</v>
      </c>
      <c r="BN122" s="311">
        <f t="shared" si="354"/>
        <v>8.3059139911818498</v>
      </c>
      <c r="BO122" s="311">
        <f t="shared" si="355"/>
        <v>10.26047540204409</v>
      </c>
      <c r="BP122" s="715">
        <f t="shared" si="356"/>
        <v>-1.2145856374694981</v>
      </c>
      <c r="BQ122" s="313">
        <f t="shared" si="357"/>
        <v>0.18724729518420524</v>
      </c>
      <c r="BR122" s="315">
        <f t="shared" si="358"/>
        <v>0.84322742401767048</v>
      </c>
      <c r="BS122" s="315">
        <f t="shared" si="359"/>
        <v>2.9612053290513893</v>
      </c>
      <c r="BT122" s="751">
        <f t="shared" si="360"/>
        <v>-5.3993079932031645</v>
      </c>
      <c r="BU122" s="317">
        <f t="shared" si="361"/>
        <v>-5.3270145253548407</v>
      </c>
      <c r="BV122" s="206">
        <f t="shared" si="362"/>
        <v>-3.2251628378198465</v>
      </c>
      <c r="BW122" s="874">
        <f>(((BS122+BC122)+AM122)+W122)</f>
        <v>0.95512522342313844</v>
      </c>
      <c r="BX122" s="893">
        <f t="shared" si="322"/>
        <v>-0.92717516982755499</v>
      </c>
      <c r="BY122" s="509"/>
      <c r="BZ122" s="926">
        <f>RANK(CB122,CB$122:CB$137)</f>
        <v>12</v>
      </c>
      <c r="CA122" s="921" t="str">
        <f>C122</f>
        <v>Brent Burns</v>
      </c>
      <c r="CB122" s="127">
        <f t="shared" si="256"/>
        <v>0.95512522342313844</v>
      </c>
      <c r="CC122" s="140">
        <v>1</v>
      </c>
      <c r="CD122" s="15" t="str">
        <f>VLOOKUP(CC122,BZ$122:CB$137,2,FALSE)</f>
        <v>Sidney Crosby</v>
      </c>
      <c r="CE122" s="954">
        <f>VLOOKUP(CD122,CA$122:CC$137,2,FALSE)</f>
        <v>21.344000108134988</v>
      </c>
      <c r="CF122" s="42">
        <f t="shared" ref="CF122:CL122" si="420">VLOOKUP(CE122,CB$122:CD$137,2,FALSE)</f>
        <v>4</v>
      </c>
      <c r="CG122" s="44" t="str">
        <f t="shared" si="420"/>
        <v>Patrick Marleau</v>
      </c>
      <c r="CH122" s="62">
        <f t="shared" si="420"/>
        <v>8.0494020515844884</v>
      </c>
      <c r="CI122" s="130">
        <f t="shared" si="420"/>
        <v>0</v>
      </c>
      <c r="CJ122" s="140" t="e">
        <f t="shared" si="420"/>
        <v>#N/A</v>
      </c>
      <c r="CK122" s="51" t="e">
        <f t="shared" si="420"/>
        <v>#N/A</v>
      </c>
      <c r="CL122" s="33" t="e">
        <f t="shared" si="420"/>
        <v>#N/A</v>
      </c>
      <c r="CM122" s="115"/>
      <c r="CN122" s="120">
        <f>RANK(CP122,CP$122:CP$137)</f>
        <v>13</v>
      </c>
      <c r="CO122" s="15" t="str">
        <f t="shared" si="258"/>
        <v>Brent Burns</v>
      </c>
      <c r="CP122" s="33">
        <f t="shared" si="253"/>
        <v>-0.92717516982755499</v>
      </c>
      <c r="CQ122" s="140">
        <v>1</v>
      </c>
      <c r="CR122" s="15" t="str">
        <f>VLOOKUP(CQ122,CN$122:CP$137,2,FALSE)</f>
        <v>Sidney Crosby</v>
      </c>
      <c r="CS122" s="33">
        <f>VLOOKUP(CR122,CO$122:CQ$137,2,FALSE)</f>
        <v>24.566141729625798</v>
      </c>
      <c r="CT122" s="13"/>
      <c r="CU122" s="14"/>
      <c r="CV122" s="14"/>
      <c r="CW122" s="14"/>
      <c r="CX122" s="14"/>
      <c r="CY122" s="14"/>
      <c r="CZ122" s="14"/>
      <c r="DA122" s="14"/>
      <c r="DB122" s="14"/>
      <c r="DC122" s="14"/>
      <c r="DD122" s="14"/>
      <c r="DE122" s="14"/>
    </row>
    <row r="123" spans="1:109" ht="15.75" customHeight="1" outlineLevel="1">
      <c r="A123" s="522" t="str">
        <f>C123</f>
        <v>Mike Cammalleri</v>
      </c>
      <c r="B123" s="391" t="str">
        <f t="shared" si="417"/>
        <v>Cammalleri</v>
      </c>
      <c r="C123" s="445" t="s">
        <v>301</v>
      </c>
      <c r="D123" s="416">
        <v>67</v>
      </c>
      <c r="E123" s="278">
        <v>66</v>
      </c>
      <c r="F123" s="280">
        <v>44</v>
      </c>
      <c r="G123" s="280">
        <f>VLOOKUP(A123,'Hard Stats 2013-2014'!$A$2:$L$691,4,0)</f>
        <v>63</v>
      </c>
      <c r="H123" s="282">
        <v>19</v>
      </c>
      <c r="I123" s="284">
        <v>20</v>
      </c>
      <c r="J123" s="286">
        <v>13</v>
      </c>
      <c r="K123" s="1057">
        <f>VLOOKUP(A123,'Hard Stats 2013-2014'!$A$2:$L$691,5,0)</f>
        <v>26</v>
      </c>
      <c r="L123" s="799">
        <f t="shared" si="418"/>
        <v>21.835820895522389</v>
      </c>
      <c r="M123" s="289">
        <f t="shared" si="418"/>
        <v>23.333333333333336</v>
      </c>
      <c r="N123" s="321">
        <f t="shared" ref="N123:N144" si="421">(J123/F123)*77</f>
        <v>22.75</v>
      </c>
      <c r="O123" s="622">
        <f t="shared" ref="O123:O144" si="422">(K123/G123)*77</f>
        <v>31.777777777777775</v>
      </c>
      <c r="P123" s="608">
        <f>(L123/(L$146))*1000</f>
        <v>9.3395480823625903</v>
      </c>
      <c r="Q123" s="295">
        <f>(M123/(M$146))*1000</f>
        <v>9.3427491786123369</v>
      </c>
      <c r="R123" s="322">
        <f>(N123/(N$146))*1000</f>
        <v>8.8012837126833645</v>
      </c>
      <c r="S123" s="642">
        <f>(O123/(O$146))*1000</f>
        <v>11.221204164538278</v>
      </c>
      <c r="T123" s="629">
        <f>(P123-H$147)</f>
        <v>1.1428267708871793</v>
      </c>
      <c r="U123" s="299">
        <f>(Q123-I$147)</f>
        <v>1.5908111941162133</v>
      </c>
      <c r="V123" s="323">
        <f>(R123-J$147)</f>
        <v>1.3385971455191852</v>
      </c>
      <c r="W123" s="323">
        <f>(S123-K$147)</f>
        <v>3.9219340915455776</v>
      </c>
      <c r="X123" s="660">
        <v>28</v>
      </c>
      <c r="Y123" s="284">
        <v>21</v>
      </c>
      <c r="Z123" s="286">
        <v>19</v>
      </c>
      <c r="AA123" s="286">
        <f>VLOOKUP(A123,'Hard Stats 2013-2014'!$A$2:$L$691,6,0)</f>
        <v>19</v>
      </c>
      <c r="AB123" s="773">
        <f t="shared" si="325"/>
        <v>32.179104477611936</v>
      </c>
      <c r="AC123" s="303">
        <f t="shared" si="419"/>
        <v>24.5</v>
      </c>
      <c r="AD123" s="324">
        <f t="shared" si="326"/>
        <v>33.25</v>
      </c>
      <c r="AE123" s="695">
        <f t="shared" si="327"/>
        <v>23.222222222222221</v>
      </c>
      <c r="AF123" s="325">
        <f t="shared" si="328"/>
        <v>7.9162546989686717</v>
      </c>
      <c r="AG123" s="309">
        <f t="shared" si="329"/>
        <v>5.9256555589318012</v>
      </c>
      <c r="AH123" s="326">
        <f t="shared" si="330"/>
        <v>7.1990911577353538</v>
      </c>
      <c r="AI123" s="726">
        <f t="shared" si="331"/>
        <v>4.9625536192219295</v>
      </c>
      <c r="AJ123" s="713">
        <f t="shared" si="332"/>
        <v>-0.28046661250673921</v>
      </c>
      <c r="AK123" s="313">
        <f t="shared" si="333"/>
        <v>-1.8262824255643224</v>
      </c>
      <c r="AL123" s="327">
        <f t="shared" si="334"/>
        <v>-0.26359540942882553</v>
      </c>
      <c r="AM123" s="327">
        <f t="shared" si="335"/>
        <v>-2.3367164537707712</v>
      </c>
      <c r="AN123" s="660">
        <v>21</v>
      </c>
      <c r="AO123" s="284">
        <v>12</v>
      </c>
      <c r="AP123" s="286">
        <v>15</v>
      </c>
      <c r="AQ123" s="286">
        <f>VLOOKUP(A123,'Hard Stats 2013-2014'!$A$2:$L$691,8,0)</f>
        <v>14</v>
      </c>
      <c r="AR123" s="773">
        <f t="shared" si="336"/>
        <v>24.134328358208958</v>
      </c>
      <c r="AS123" s="303">
        <f t="shared" si="337"/>
        <v>14</v>
      </c>
      <c r="AT123" s="324">
        <f t="shared" si="338"/>
        <v>26.249999999999996</v>
      </c>
      <c r="AU123" s="324">
        <f t="shared" si="339"/>
        <v>17.111111111111111</v>
      </c>
      <c r="AV123" s="682">
        <f t="shared" si="340"/>
        <v>11.713935785459885</v>
      </c>
      <c r="AW123" s="309">
        <f t="shared" si="341"/>
        <v>6.9740138204348749</v>
      </c>
      <c r="AX123" s="326">
        <f t="shared" si="342"/>
        <v>11.147962057942232</v>
      </c>
      <c r="AY123" s="326">
        <f t="shared" si="343"/>
        <v>7.0005761517714999</v>
      </c>
      <c r="AZ123" s="713">
        <f t="shared" si="344"/>
        <v>3.517214473984474</v>
      </c>
      <c r="BA123" s="313">
        <f t="shared" si="345"/>
        <v>-0.77792416406124865</v>
      </c>
      <c r="BB123" s="327">
        <f t="shared" si="346"/>
        <v>3.6852754907780527</v>
      </c>
      <c r="BC123" s="327">
        <f t="shared" si="347"/>
        <v>-0.29869392122120075</v>
      </c>
      <c r="BD123" s="660">
        <v>193</v>
      </c>
      <c r="BE123" s="284">
        <v>175</v>
      </c>
      <c r="BF123" s="286">
        <v>102</v>
      </c>
      <c r="BG123" s="286">
        <f>VLOOKUP(A123,'Hard Stats 2013-2014'!$A$2:$L$691,9,0)</f>
        <v>191</v>
      </c>
      <c r="BH123" s="773">
        <f t="shared" si="348"/>
        <v>221.80597014925374</v>
      </c>
      <c r="BI123" s="303">
        <f t="shared" si="349"/>
        <v>204.16666666666666</v>
      </c>
      <c r="BJ123" s="324">
        <f t="shared" si="350"/>
        <v>178.5</v>
      </c>
      <c r="BK123" s="324">
        <f t="shared" si="351"/>
        <v>233.44444444444443</v>
      </c>
      <c r="BL123" s="682">
        <f t="shared" si="352"/>
        <v>9.4648090260448896</v>
      </c>
      <c r="BM123" s="309">
        <f t="shared" si="353"/>
        <v>8.4831864419922098</v>
      </c>
      <c r="BN123" s="326">
        <f t="shared" si="354"/>
        <v>7.1313402954591627</v>
      </c>
      <c r="BO123" s="326">
        <f t="shared" si="355"/>
        <v>8.7607907563031482</v>
      </c>
      <c r="BP123" s="713">
        <f t="shared" si="356"/>
        <v>1.2680877145694787</v>
      </c>
      <c r="BQ123" s="313">
        <f t="shared" si="357"/>
        <v>0.73124845749608625</v>
      </c>
      <c r="BR123" s="327">
        <f t="shared" si="358"/>
        <v>-0.33134627170501663</v>
      </c>
      <c r="BS123" s="327">
        <f t="shared" si="359"/>
        <v>1.4615206833104475</v>
      </c>
      <c r="BT123" s="749">
        <f t="shared" si="360"/>
        <v>5.6476623469343927</v>
      </c>
      <c r="BU123" s="317">
        <f t="shared" si="361"/>
        <v>-0.28214693801327151</v>
      </c>
      <c r="BV123" s="400">
        <f t="shared" si="362"/>
        <v>4.4289309551633957</v>
      </c>
      <c r="BW123" s="869">
        <f>(((BS123+BC123)+AM123)+W123)</f>
        <v>2.7480443998640531</v>
      </c>
      <c r="BX123" s="894">
        <f t="shared" si="322"/>
        <v>2.9492912326661234</v>
      </c>
      <c r="BY123" s="509"/>
      <c r="BZ123" s="926">
        <f t="shared" ref="BZ123:BZ137" si="423">RANK(CB123,CB$122:CB$137)</f>
        <v>8</v>
      </c>
      <c r="CA123" s="27" t="str">
        <f t="shared" ref="CA123:CA144" si="424">C123</f>
        <v>Mike Cammalleri</v>
      </c>
      <c r="CB123" s="401">
        <f t="shared" si="256"/>
        <v>2.7480443998640531</v>
      </c>
      <c r="CC123" s="141">
        <v>2</v>
      </c>
      <c r="CD123" s="32" t="str">
        <f t="shared" ref="CD123:CE123" si="425">VLOOKUP(CC123,BZ$122:CB$137,2,FALSE)</f>
        <v>Evgeni Malkin</v>
      </c>
      <c r="CE123" s="399">
        <f t="shared" si="425"/>
        <v>19.613891500175004</v>
      </c>
      <c r="CF123" s="42"/>
      <c r="CG123" s="44" t="e">
        <f>RANK(CI123,CI$27:CI$55)</f>
        <v>#REF!</v>
      </c>
      <c r="CH123" s="62" t="e">
        <f>#REF!</f>
        <v>#REF!</v>
      </c>
      <c r="CI123" s="63" t="e">
        <f>#REF!</f>
        <v>#REF!</v>
      </c>
      <c r="CJ123" s="140">
        <v>1</v>
      </c>
      <c r="CK123" s="15" t="e">
        <f>VLOOKUP(CJ123,CG$27:CI$55,2,FALSE)</f>
        <v>#N/A</v>
      </c>
      <c r="CL123" s="33" t="e">
        <f>VLOOKUP(CK123,CH$27:CJ$55,2,FALSE)</f>
        <v>#N/A</v>
      </c>
      <c r="CM123" s="115"/>
      <c r="CN123" s="120">
        <f t="shared" ref="CN123:CN137" si="426">RANK(CP123,CP$122:CP$137)</f>
        <v>9</v>
      </c>
      <c r="CO123" s="15" t="str">
        <f t="shared" si="258"/>
        <v>Mike Cammalleri</v>
      </c>
      <c r="CP123" s="33">
        <f t="shared" si="253"/>
        <v>2.9492912326661234</v>
      </c>
      <c r="CQ123" s="140">
        <v>2</v>
      </c>
      <c r="CR123" s="32" t="str">
        <f t="shared" ref="CR123:CS123" si="427">VLOOKUP(CQ123,CN$122:CP$137,2,FALSE)</f>
        <v>Evgeni Malkin</v>
      </c>
      <c r="CS123" s="399">
        <f t="shared" si="427"/>
        <v>21.527899165732361</v>
      </c>
      <c r="CT123" s="13"/>
      <c r="CU123" s="14"/>
      <c r="CV123" s="14"/>
      <c r="CW123" s="14"/>
      <c r="CX123" s="14"/>
      <c r="CY123" s="14"/>
      <c r="CZ123" s="14"/>
      <c r="DA123" s="14"/>
      <c r="DB123" s="14"/>
      <c r="DC123" s="14"/>
      <c r="DD123" s="14"/>
      <c r="DE123" s="14"/>
    </row>
    <row r="124" spans="1:109" ht="15.75" customHeight="1" outlineLevel="1">
      <c r="A124" t="str">
        <f t="shared" si="255"/>
        <v>Jeff Carter</v>
      </c>
      <c r="B124" s="391" t="str">
        <f t="shared" si="417"/>
        <v>Carter</v>
      </c>
      <c r="C124" s="438" t="s">
        <v>141</v>
      </c>
      <c r="D124" s="417">
        <v>80</v>
      </c>
      <c r="E124" s="154">
        <v>55</v>
      </c>
      <c r="F124" s="224">
        <v>48</v>
      </c>
      <c r="G124" s="224">
        <f>VLOOKUP(A124,'Hard Stats 2013-2014'!$A$2:$L$691,4,0)</f>
        <v>72</v>
      </c>
      <c r="H124" s="155">
        <v>36</v>
      </c>
      <c r="I124" s="156">
        <v>21</v>
      </c>
      <c r="J124" s="231">
        <v>26</v>
      </c>
      <c r="K124" s="1058">
        <f>VLOOKUP(A124,'Hard Stats 2013-2014'!$A$2:$L$691,5,0)</f>
        <v>27</v>
      </c>
      <c r="L124" s="497">
        <f t="shared" si="418"/>
        <v>34.65</v>
      </c>
      <c r="M124" s="158">
        <f t="shared" si="418"/>
        <v>29.400000000000002</v>
      </c>
      <c r="N124" s="240">
        <f t="shared" si="421"/>
        <v>41.708333333333329</v>
      </c>
      <c r="O124" s="612">
        <f t="shared" si="422"/>
        <v>28.875</v>
      </c>
      <c r="P124" s="599">
        <f>(L124/(L$146))*1000</f>
        <v>14.820388141222741</v>
      </c>
      <c r="Q124" s="159">
        <f>(M124/(M$146))*1000</f>
        <v>11.771863965051546</v>
      </c>
      <c r="R124" s="249">
        <f>(N124/(N$146))*1000</f>
        <v>16.135686806586165</v>
      </c>
      <c r="S124" s="645">
        <f>(O124/(O$146))*1000</f>
        <v>10.196190322585265</v>
      </c>
      <c r="T124" s="632">
        <f>(P124-H$147)</f>
        <v>6.6236668297473305</v>
      </c>
      <c r="U124" s="20">
        <f>(Q124-I$147)</f>
        <v>4.0199259805554224</v>
      </c>
      <c r="V124" s="256">
        <f>(R124-J$147)</f>
        <v>8.6730002394219845</v>
      </c>
      <c r="W124" s="256">
        <f>(S124-K$147)</f>
        <v>2.8969202495925641</v>
      </c>
      <c r="X124" s="663">
        <v>30</v>
      </c>
      <c r="Y124" s="156">
        <v>13</v>
      </c>
      <c r="Z124" s="231">
        <v>7</v>
      </c>
      <c r="AA124" s="286">
        <f>VLOOKUP(A124,'Hard Stats 2013-2014'!$A$2:$L$691,6,0)</f>
        <v>23</v>
      </c>
      <c r="AB124" s="774">
        <f t="shared" si="325"/>
        <v>28.875</v>
      </c>
      <c r="AC124" s="160">
        <f t="shared" si="419"/>
        <v>18.2</v>
      </c>
      <c r="AD124" s="264">
        <f t="shared" si="326"/>
        <v>11.229166666666668</v>
      </c>
      <c r="AE124" s="698">
        <f t="shared" si="327"/>
        <v>24.597222222222221</v>
      </c>
      <c r="AF124" s="308">
        <f t="shared" si="328"/>
        <v>7.1034249754138541</v>
      </c>
      <c r="AG124" s="153">
        <f t="shared" si="329"/>
        <v>4.4019155580636236</v>
      </c>
      <c r="AH124" s="216">
        <f t="shared" si="330"/>
        <v>2.4312720137965891</v>
      </c>
      <c r="AI124" s="729">
        <f t="shared" si="331"/>
        <v>5.2563890308863854</v>
      </c>
      <c r="AJ124" s="716">
        <f t="shared" si="332"/>
        <v>-1.0932963360615569</v>
      </c>
      <c r="AK124" s="162">
        <f t="shared" si="333"/>
        <v>-3.3500224264325</v>
      </c>
      <c r="AL124" s="210">
        <f t="shared" si="334"/>
        <v>-5.0314145533675898</v>
      </c>
      <c r="AM124" s="210">
        <f t="shared" si="335"/>
        <v>-2.0428810421063153</v>
      </c>
      <c r="AN124" s="663">
        <v>17</v>
      </c>
      <c r="AO124" s="156">
        <v>13</v>
      </c>
      <c r="AP124" s="231">
        <v>10</v>
      </c>
      <c r="AQ124" s="286">
        <f>VLOOKUP(A124,'Hard Stats 2013-2014'!$A$2:$L$691,8,0)</f>
        <v>14</v>
      </c>
      <c r="AR124" s="774">
        <f t="shared" si="336"/>
        <v>16.362500000000001</v>
      </c>
      <c r="AS124" s="160">
        <f t="shared" si="337"/>
        <v>18.2</v>
      </c>
      <c r="AT124" s="264">
        <f t="shared" si="338"/>
        <v>16.041666666666668</v>
      </c>
      <c r="AU124" s="264">
        <f t="shared" si="339"/>
        <v>14.972222222222223</v>
      </c>
      <c r="AV124" s="685">
        <f t="shared" si="340"/>
        <v>7.9417695593088142</v>
      </c>
      <c r="AW124" s="153">
        <f t="shared" si="341"/>
        <v>9.0662179665653362</v>
      </c>
      <c r="AX124" s="216">
        <f t="shared" si="342"/>
        <v>6.8126434798535875</v>
      </c>
      <c r="AY124" s="216">
        <f t="shared" si="343"/>
        <v>6.1255041328000619</v>
      </c>
      <c r="AZ124" s="716">
        <f t="shared" si="344"/>
        <v>-0.25495175216659671</v>
      </c>
      <c r="BA124" s="162">
        <f t="shared" si="345"/>
        <v>1.3142799820692126</v>
      </c>
      <c r="BB124" s="210">
        <f t="shared" si="346"/>
        <v>-0.65004308731059179</v>
      </c>
      <c r="BC124" s="210">
        <f t="shared" si="347"/>
        <v>-1.1737659401926388</v>
      </c>
      <c r="BD124" s="663">
        <v>335</v>
      </c>
      <c r="BE124" s="156">
        <v>184</v>
      </c>
      <c r="BF124" s="231">
        <v>133</v>
      </c>
      <c r="BG124" s="231">
        <f>VLOOKUP(A124,'Hard Stats 2013-2014'!$A$2:$L$691,9,0)</f>
        <v>256</v>
      </c>
      <c r="BH124" s="774">
        <f t="shared" si="348"/>
        <v>322.4375</v>
      </c>
      <c r="BI124" s="160">
        <f t="shared" si="349"/>
        <v>257.59999999999997</v>
      </c>
      <c r="BJ124" s="264">
        <f t="shared" si="350"/>
        <v>213.35416666666669</v>
      </c>
      <c r="BK124" s="264">
        <f t="shared" si="351"/>
        <v>273.77777777777777</v>
      </c>
      <c r="BL124" s="685">
        <f t="shared" si="352"/>
        <v>13.758914416423417</v>
      </c>
      <c r="BM124" s="153">
        <f t="shared" si="353"/>
        <v>10.703357522239314</v>
      </c>
      <c r="BN124" s="216">
        <f t="shared" si="354"/>
        <v>8.5238160557653249</v>
      </c>
      <c r="BO124" s="216">
        <f t="shared" si="355"/>
        <v>10.274435232523064</v>
      </c>
      <c r="BP124" s="716">
        <f t="shared" si="356"/>
        <v>5.5621931049480065</v>
      </c>
      <c r="BQ124" s="162">
        <f t="shared" si="357"/>
        <v>2.95141953774319</v>
      </c>
      <c r="BR124" s="210">
        <f t="shared" si="358"/>
        <v>1.0611294886011455</v>
      </c>
      <c r="BS124" s="210">
        <f t="shared" si="359"/>
        <v>2.9751651595303636</v>
      </c>
      <c r="BT124" s="752">
        <f t="shared" si="360"/>
        <v>10.837611846467183</v>
      </c>
      <c r="BU124" s="163">
        <f t="shared" si="361"/>
        <v>4.9356030739353249</v>
      </c>
      <c r="BV124" s="202">
        <f t="shared" si="362"/>
        <v>4.0526720873449484</v>
      </c>
      <c r="BW124" s="870">
        <f>(((BS124+BC124)+AM124)+W124)</f>
        <v>2.6554384268239737</v>
      </c>
      <c r="BX124" s="893">
        <f t="shared" si="322"/>
        <v>3.3026249896914011</v>
      </c>
      <c r="BY124" s="509"/>
      <c r="BZ124" s="926">
        <f t="shared" si="423"/>
        <v>9</v>
      </c>
      <c r="CA124" s="132" t="str">
        <f t="shared" si="424"/>
        <v>Jeff Carter</v>
      </c>
      <c r="CB124" s="70">
        <f t="shared" si="256"/>
        <v>2.6554384268239737</v>
      </c>
      <c r="CC124" s="141">
        <v>3</v>
      </c>
      <c r="CD124" s="32" t="str">
        <f t="shared" ref="CD124:CE124" si="428">VLOOKUP(CC124,BZ$122:CB$137,2,FALSE)</f>
        <v>Jeff Skinner</v>
      </c>
      <c r="CE124" s="34">
        <f t="shared" si="428"/>
        <v>8.333070570996064</v>
      </c>
      <c r="CF124" s="42"/>
      <c r="CG124" s="44" t="e">
        <f>RANK(CI124,CI$27:CI$55)</f>
        <v>#REF!</v>
      </c>
      <c r="CH124" s="27" t="e">
        <f>#REF!</f>
        <v>#REF!</v>
      </c>
      <c r="CI124" s="64" t="e">
        <f>#REF!</f>
        <v>#REF!</v>
      </c>
      <c r="CJ124" s="141">
        <f>CJ33+1</f>
        <v>8</v>
      </c>
      <c r="CK124" s="32" t="e">
        <f>VLOOKUP(CJ124,CG$27:CI$55,2,FALSE)</f>
        <v>#N/A</v>
      </c>
      <c r="CL124" s="34" t="e">
        <f>VLOOKUP(CK124,CH$27:CJ$55,2,FALSE)</f>
        <v>#N/A</v>
      </c>
      <c r="CM124" s="45"/>
      <c r="CN124" s="120">
        <f t="shared" si="426"/>
        <v>8</v>
      </c>
      <c r="CO124" s="32" t="str">
        <f t="shared" si="258"/>
        <v>Jeff Carter</v>
      </c>
      <c r="CP124" s="34">
        <f t="shared" si="253"/>
        <v>3.3026249896914011</v>
      </c>
      <c r="CQ124" s="141">
        <v>3</v>
      </c>
      <c r="CR124" s="32" t="str">
        <f t="shared" ref="CR124:CS124" si="429">VLOOKUP(CQ124,CN$122:CP$137,2,FALSE)</f>
        <v>Thomas Vanek</v>
      </c>
      <c r="CS124" s="34">
        <f t="shared" si="429"/>
        <v>8.9891833041210774</v>
      </c>
      <c r="CT124" s="13"/>
      <c r="CU124" s="14"/>
      <c r="CV124" s="14"/>
      <c r="CW124" s="14"/>
      <c r="CX124" s="14"/>
      <c r="CY124" s="14"/>
      <c r="CZ124" s="14"/>
      <c r="DA124" s="14"/>
      <c r="DB124" s="14"/>
      <c r="DC124" s="14"/>
      <c r="DD124" s="14"/>
      <c r="DE124" s="14"/>
    </row>
    <row r="125" spans="1:109" ht="15.75" customHeight="1" outlineLevel="1">
      <c r="A125" t="str">
        <f t="shared" si="255"/>
        <v>Sidney Crosby</v>
      </c>
      <c r="B125" s="391" t="str">
        <f t="shared" si="417"/>
        <v>Crosby</v>
      </c>
      <c r="C125" s="436" t="s">
        <v>137</v>
      </c>
      <c r="D125" s="418">
        <v>41</v>
      </c>
      <c r="E125" s="279">
        <v>22</v>
      </c>
      <c r="F125" s="281">
        <v>36</v>
      </c>
      <c r="G125" s="281">
        <f>VLOOKUP(A125,'Hard Stats 2013-2014'!$A$2:$L$691,4,0)</f>
        <v>80</v>
      </c>
      <c r="H125" s="283">
        <v>32</v>
      </c>
      <c r="I125" s="285">
        <v>8</v>
      </c>
      <c r="J125" s="287">
        <v>15</v>
      </c>
      <c r="K125" s="1059">
        <f>VLOOKUP(A125,'Hard Stats 2013-2014'!$A$2:$L$691,5,0)</f>
        <v>36</v>
      </c>
      <c r="L125" s="800">
        <f t="shared" si="418"/>
        <v>60.09756097560976</v>
      </c>
      <c r="M125" s="290">
        <f t="shared" si="418"/>
        <v>28</v>
      </c>
      <c r="N125" s="489">
        <f t="shared" si="421"/>
        <v>32.083333333333336</v>
      </c>
      <c r="O125" s="623">
        <f t="shared" si="422"/>
        <v>34.65</v>
      </c>
      <c r="P125" s="609">
        <f>(L125/(L$146))*1000</f>
        <v>25.70473823951912</v>
      </c>
      <c r="Q125" s="296">
        <f>(M125/(M$146))*1000</f>
        <v>11.211299014334806</v>
      </c>
      <c r="R125" s="490">
        <f>(N125/(N$146))*1000</f>
        <v>12.412066774297053</v>
      </c>
      <c r="S125" s="654">
        <f>(O125/(O$146))*1000</f>
        <v>12.235428387102317</v>
      </c>
      <c r="T125" s="641">
        <f>(P125-H$147)</f>
        <v>17.508016928043709</v>
      </c>
      <c r="U125" s="300">
        <f>(Q125-I$147)</f>
        <v>3.4593610298386821</v>
      </c>
      <c r="V125" s="491">
        <f>(R125-J$147)</f>
        <v>4.9493802071328732</v>
      </c>
      <c r="W125" s="491">
        <f>(S125-K$147)</f>
        <v>4.9361583141096164</v>
      </c>
      <c r="X125" s="667">
        <v>34</v>
      </c>
      <c r="Y125" s="285">
        <v>29</v>
      </c>
      <c r="Z125" s="287">
        <v>41</v>
      </c>
      <c r="AA125" s="286">
        <f>VLOOKUP(A125,'Hard Stats 2013-2014'!$A$2:$L$691,6,0)</f>
        <v>68</v>
      </c>
      <c r="AB125" s="775">
        <f t="shared" si="325"/>
        <v>63.853658536585364</v>
      </c>
      <c r="AC125" s="304">
        <f t="shared" si="419"/>
        <v>101.5</v>
      </c>
      <c r="AD125" s="492">
        <f t="shared" si="326"/>
        <v>87.694444444444443</v>
      </c>
      <c r="AE125" s="707">
        <f t="shared" si="327"/>
        <v>65.45</v>
      </c>
      <c r="AF125" s="496">
        <f t="shared" si="328"/>
        <v>15.708386937500554</v>
      </c>
      <c r="AG125" s="310">
        <f t="shared" si="329"/>
        <v>24.549144458431744</v>
      </c>
      <c r="AH125" s="493">
        <f t="shared" si="330"/>
        <v>18.987076679173363</v>
      </c>
      <c r="AI125" s="739">
        <f t="shared" si="331"/>
        <v>13.986565595228123</v>
      </c>
      <c r="AJ125" s="725">
        <f t="shared" si="332"/>
        <v>7.5116656260251435</v>
      </c>
      <c r="AK125" s="314">
        <f t="shared" si="333"/>
        <v>16.797206473935621</v>
      </c>
      <c r="AL125" s="494">
        <f t="shared" si="334"/>
        <v>11.524390112009183</v>
      </c>
      <c r="AM125" s="494">
        <f t="shared" si="335"/>
        <v>6.6872955222354227</v>
      </c>
      <c r="AN125" s="667">
        <v>19</v>
      </c>
      <c r="AO125" s="285">
        <v>11</v>
      </c>
      <c r="AP125" s="287">
        <v>17</v>
      </c>
      <c r="AQ125" s="286">
        <f>VLOOKUP(A125,'Hard Stats 2013-2014'!$A$2:$L$691,8,0)</f>
        <v>38</v>
      </c>
      <c r="AR125" s="775">
        <f t="shared" si="336"/>
        <v>35.682926829268297</v>
      </c>
      <c r="AS125" s="304">
        <f t="shared" si="337"/>
        <v>38.5</v>
      </c>
      <c r="AT125" s="492">
        <f t="shared" si="338"/>
        <v>36.361111111111107</v>
      </c>
      <c r="AU125" s="492">
        <f t="shared" si="339"/>
        <v>36.574999999999996</v>
      </c>
      <c r="AV125" s="694">
        <f t="shared" si="340"/>
        <v>17.319210516713628</v>
      </c>
      <c r="AW125" s="310">
        <f t="shared" si="341"/>
        <v>19.178538006195904</v>
      </c>
      <c r="AX125" s="493">
        <f t="shared" si="342"/>
        <v>15.441991887668131</v>
      </c>
      <c r="AY125" s="493">
        <f t="shared" si="343"/>
        <v>14.963731524411578</v>
      </c>
      <c r="AZ125" s="725">
        <f t="shared" si="344"/>
        <v>9.1224892052382174</v>
      </c>
      <c r="BA125" s="314">
        <f t="shared" si="345"/>
        <v>11.42660002169978</v>
      </c>
      <c r="BB125" s="494">
        <f t="shared" si="346"/>
        <v>7.9793053205039515</v>
      </c>
      <c r="BC125" s="494">
        <f t="shared" si="347"/>
        <v>7.6644614514188776</v>
      </c>
      <c r="BD125" s="667">
        <v>161</v>
      </c>
      <c r="BE125" s="285">
        <v>75</v>
      </c>
      <c r="BF125" s="287">
        <v>124</v>
      </c>
      <c r="BG125" s="287">
        <f>VLOOKUP(A125,'Hard Stats 2013-2014'!$A$2:$L$691,9,0)</f>
        <v>259</v>
      </c>
      <c r="BH125" s="775">
        <f t="shared" si="348"/>
        <v>302.36585365853659</v>
      </c>
      <c r="BI125" s="304">
        <f t="shared" si="349"/>
        <v>262.5</v>
      </c>
      <c r="BJ125" s="492">
        <f t="shared" si="350"/>
        <v>265.22222222222223</v>
      </c>
      <c r="BK125" s="492">
        <f t="shared" si="351"/>
        <v>249.28749999999999</v>
      </c>
      <c r="BL125" s="694">
        <f t="shared" si="352"/>
        <v>12.902425750530297</v>
      </c>
      <c r="BM125" s="310">
        <f t="shared" si="353"/>
        <v>10.906953996847127</v>
      </c>
      <c r="BN125" s="493">
        <f t="shared" si="354"/>
        <v>10.596021964059149</v>
      </c>
      <c r="BO125" s="493">
        <f t="shared" si="355"/>
        <v>9.3553548933637725</v>
      </c>
      <c r="BP125" s="725">
        <f t="shared" si="356"/>
        <v>4.7057044390548857</v>
      </c>
      <c r="BQ125" s="314">
        <f t="shared" si="357"/>
        <v>3.1550160123510036</v>
      </c>
      <c r="BR125" s="494">
        <f t="shared" si="358"/>
        <v>3.13333539689497</v>
      </c>
      <c r="BS125" s="494">
        <f t="shared" si="359"/>
        <v>2.0560848203710718</v>
      </c>
      <c r="BT125" s="755">
        <f t="shared" si="360"/>
        <v>38.847876198361959</v>
      </c>
      <c r="BU125" s="318">
        <f t="shared" si="361"/>
        <v>34.838183537825088</v>
      </c>
      <c r="BV125" s="319">
        <f t="shared" si="362"/>
        <v>27.586411036540976</v>
      </c>
      <c r="BW125" s="870">
        <f>(((BS125+BC125)+AM125)+W125)</f>
        <v>21.344000108134988</v>
      </c>
      <c r="BX125" s="893">
        <f t="shared" si="322"/>
        <v>24.566141729625798</v>
      </c>
      <c r="BY125" s="509"/>
      <c r="BZ125" s="926">
        <f t="shared" si="423"/>
        <v>1</v>
      </c>
      <c r="CA125" s="132" t="str">
        <f t="shared" si="424"/>
        <v>Sidney Crosby</v>
      </c>
      <c r="CB125" s="70">
        <f t="shared" si="256"/>
        <v>21.344000108134988</v>
      </c>
      <c r="CC125" s="141">
        <v>4</v>
      </c>
      <c r="CD125" s="107" t="str">
        <f t="shared" ref="CD125:CE125" si="430">VLOOKUP(CC125,BZ$122:CB$137,2,FALSE)</f>
        <v>Patrick Marleau</v>
      </c>
      <c r="CE125" s="99">
        <f t="shared" si="430"/>
        <v>8.0494020515844884</v>
      </c>
      <c r="CF125" s="42"/>
      <c r="CG125" s="44" t="e">
        <f>RANK(CI125,CI$75:CI$184)</f>
        <v>#REF!</v>
      </c>
      <c r="CH125" s="27" t="e">
        <f>#REF!</f>
        <v>#REF!</v>
      </c>
      <c r="CI125" s="64" t="e">
        <f>#REF!</f>
        <v>#REF!</v>
      </c>
      <c r="CJ125" s="141">
        <f>CJ156+1</f>
        <v>4</v>
      </c>
      <c r="CK125" s="107" t="e">
        <f>VLOOKUP(CJ125,CG$75:CI$184,2,FALSE)</f>
        <v>#N/A</v>
      </c>
      <c r="CL125" s="99" t="e">
        <f>VLOOKUP(CK125,CH$75:CJ$184,2,FALSE)</f>
        <v>#N/A</v>
      </c>
      <c r="CM125" s="45"/>
      <c r="CN125" s="120">
        <f t="shared" si="426"/>
        <v>1</v>
      </c>
      <c r="CO125" s="32" t="str">
        <f t="shared" si="258"/>
        <v>Sidney Crosby</v>
      </c>
      <c r="CP125" s="34">
        <f t="shared" si="253"/>
        <v>24.566141729625798</v>
      </c>
      <c r="CQ125" s="141">
        <v>4</v>
      </c>
      <c r="CR125" s="107" t="str">
        <f t="shared" ref="CR125:CS125" si="431">VLOOKUP(CQ125,CN$122:CP$137,2,FALSE)</f>
        <v>Martin St. Louis</v>
      </c>
      <c r="CS125" s="99">
        <f t="shared" si="431"/>
        <v>8.1269677731543304</v>
      </c>
      <c r="CT125" s="13"/>
      <c r="CU125" s="14"/>
      <c r="CV125" s="14"/>
      <c r="CW125" s="14"/>
      <c r="CX125" s="14"/>
      <c r="CY125" s="14"/>
      <c r="CZ125" s="14"/>
      <c r="DA125" s="14"/>
      <c r="DB125" s="14"/>
      <c r="DC125" s="14"/>
      <c r="DD125" s="14"/>
      <c r="DE125" s="14"/>
    </row>
    <row r="126" spans="1:109" ht="15.75" customHeight="1" outlineLevel="1">
      <c r="A126" t="str">
        <f t="shared" si="255"/>
        <v>Shane Doan</v>
      </c>
      <c r="B126" s="392" t="str">
        <f t="shared" si="417"/>
        <v>Doan</v>
      </c>
      <c r="C126" s="434" t="s">
        <v>201</v>
      </c>
      <c r="D126" s="417">
        <v>72</v>
      </c>
      <c r="E126" s="154">
        <v>79</v>
      </c>
      <c r="F126" s="224">
        <v>48</v>
      </c>
      <c r="G126" s="224">
        <f>VLOOKUP(A126,'Hard Stats 2013-2014'!$A$2:$L$691,4,0)</f>
        <v>69</v>
      </c>
      <c r="H126" s="155">
        <v>20</v>
      </c>
      <c r="I126" s="156">
        <v>22</v>
      </c>
      <c r="J126" s="231">
        <v>13</v>
      </c>
      <c r="K126" s="1058">
        <f>VLOOKUP(A126,'Hard Stats 2013-2014'!$A$2:$L$691,5,0)</f>
        <v>23</v>
      </c>
      <c r="L126" s="497">
        <f t="shared" si="418"/>
        <v>21.388888888888889</v>
      </c>
      <c r="M126" s="158">
        <f t="shared" si="418"/>
        <v>21.443037974683545</v>
      </c>
      <c r="N126" s="240">
        <f t="shared" si="421"/>
        <v>20.854166666666664</v>
      </c>
      <c r="O126" s="612">
        <f t="shared" si="422"/>
        <v>25.666666666666664</v>
      </c>
      <c r="P126" s="599">
        <f>(L126/(L$146))*1000</f>
        <v>9.1483877414955206</v>
      </c>
      <c r="Q126" s="159">
        <f>(M126/(M$146))*1000</f>
        <v>8.5858682324969067</v>
      </c>
      <c r="R126" s="249">
        <f>(N126/(N$146))*1000</f>
        <v>8.0678434032930824</v>
      </c>
      <c r="S126" s="645">
        <f>(O126/(O$146))*1000</f>
        <v>9.0632802867424562</v>
      </c>
      <c r="T126" s="632">
        <f>(P126-H$147)</f>
        <v>0.95166643002010964</v>
      </c>
      <c r="U126" s="20">
        <f>(Q126-I$147)</f>
        <v>0.83393024800078308</v>
      </c>
      <c r="V126" s="256">
        <f>(R126-J$147)</f>
        <v>0.60515683612890303</v>
      </c>
      <c r="W126" s="256">
        <f>(S126-K$147)</f>
        <v>1.7640102137497555</v>
      </c>
      <c r="X126" s="663">
        <v>40</v>
      </c>
      <c r="Y126" s="156">
        <v>28</v>
      </c>
      <c r="Z126" s="231">
        <v>14</v>
      </c>
      <c r="AA126" s="286">
        <f>VLOOKUP(A126,'Hard Stats 2013-2014'!$A$2:$L$691,6,0)</f>
        <v>24</v>
      </c>
      <c r="AB126" s="774">
        <f t="shared" si="325"/>
        <v>42.777777777777779</v>
      </c>
      <c r="AC126" s="160">
        <f t="shared" si="419"/>
        <v>27.291139240506329</v>
      </c>
      <c r="AD126" s="264">
        <f t="shared" si="326"/>
        <v>22.458333333333336</v>
      </c>
      <c r="AE126" s="698">
        <f t="shared" si="327"/>
        <v>26.782608695652172</v>
      </c>
      <c r="AF126" s="308">
        <f t="shared" si="328"/>
        <v>10.523592556168675</v>
      </c>
      <c r="AG126" s="153">
        <f t="shared" si="329"/>
        <v>6.6007302428607399</v>
      </c>
      <c r="AH126" s="216">
        <f t="shared" si="330"/>
        <v>4.8625440275931782</v>
      </c>
      <c r="AI126" s="729">
        <f t="shared" si="331"/>
        <v>5.7234028011163662</v>
      </c>
      <c r="AJ126" s="716">
        <f t="shared" si="332"/>
        <v>2.3268712446932636</v>
      </c>
      <c r="AK126" s="162">
        <f t="shared" si="333"/>
        <v>-1.1512077416353836</v>
      </c>
      <c r="AL126" s="210">
        <f t="shared" si="334"/>
        <v>-2.6001425395710012</v>
      </c>
      <c r="AM126" s="210">
        <f t="shared" si="335"/>
        <v>-1.5758672718763345</v>
      </c>
      <c r="AN126" s="663">
        <v>21</v>
      </c>
      <c r="AO126" s="156">
        <v>14</v>
      </c>
      <c r="AP126" s="231">
        <v>3</v>
      </c>
      <c r="AQ126" s="286">
        <f>VLOOKUP(A126,'Hard Stats 2013-2014'!$A$2:$L$691,8,0)</f>
        <v>19</v>
      </c>
      <c r="AR126" s="774">
        <f t="shared" si="336"/>
        <v>22.458333333333336</v>
      </c>
      <c r="AS126" s="160">
        <f t="shared" si="337"/>
        <v>13.645569620253164</v>
      </c>
      <c r="AT126" s="264">
        <f t="shared" si="338"/>
        <v>4.8125</v>
      </c>
      <c r="AU126" s="264">
        <f t="shared" si="339"/>
        <v>21.202898550724637</v>
      </c>
      <c r="AV126" s="685">
        <f t="shared" si="340"/>
        <v>10.900468022580727</v>
      </c>
      <c r="AW126" s="153">
        <f t="shared" si="341"/>
        <v>6.7974565085251308</v>
      </c>
      <c r="AX126" s="216">
        <f t="shared" si="342"/>
        <v>2.0437930439560761</v>
      </c>
      <c r="AY126" s="216">
        <f t="shared" si="343"/>
        <v>8.6746269706733798</v>
      </c>
      <c r="AZ126" s="716">
        <f t="shared" si="344"/>
        <v>2.7037467111053157</v>
      </c>
      <c r="BA126" s="162">
        <f t="shared" si="345"/>
        <v>-0.95448147597099275</v>
      </c>
      <c r="BB126" s="210">
        <f t="shared" si="346"/>
        <v>-5.4188935232081032</v>
      </c>
      <c r="BC126" s="210">
        <f t="shared" si="347"/>
        <v>1.3753568976806791</v>
      </c>
      <c r="BD126" s="663">
        <v>221</v>
      </c>
      <c r="BE126" s="156">
        <v>226</v>
      </c>
      <c r="BF126" s="231">
        <v>129</v>
      </c>
      <c r="BG126" s="231">
        <f>VLOOKUP(A126,'Hard Stats 2013-2014'!$A$2:$L$691,9,0)</f>
        <v>167</v>
      </c>
      <c r="BH126" s="774">
        <f t="shared" si="348"/>
        <v>236.34722222222223</v>
      </c>
      <c r="BI126" s="160">
        <f t="shared" si="349"/>
        <v>220.27848101265823</v>
      </c>
      <c r="BJ126" s="264">
        <f t="shared" si="350"/>
        <v>206.9375</v>
      </c>
      <c r="BK126" s="264">
        <f t="shared" si="351"/>
        <v>186.36231884057972</v>
      </c>
      <c r="BL126" s="685">
        <f t="shared" si="352"/>
        <v>10.085307084675208</v>
      </c>
      <c r="BM126" s="153">
        <f t="shared" si="353"/>
        <v>9.1526371767635304</v>
      </c>
      <c r="BN126" s="216">
        <f t="shared" si="354"/>
        <v>8.2674606856671176</v>
      </c>
      <c r="BO126" s="216">
        <f t="shared" si="355"/>
        <v>6.9938750699647487</v>
      </c>
      <c r="BP126" s="716">
        <f t="shared" si="356"/>
        <v>1.8885857731997966</v>
      </c>
      <c r="BQ126" s="162">
        <f t="shared" si="357"/>
        <v>1.4006991922674068</v>
      </c>
      <c r="BR126" s="210">
        <f t="shared" si="358"/>
        <v>0.80477411850293823</v>
      </c>
      <c r="BS126" s="210">
        <f t="shared" si="359"/>
        <v>-0.30539500302795197</v>
      </c>
      <c r="BT126" s="752">
        <f t="shared" si="360"/>
        <v>7.8708701590184855</v>
      </c>
      <c r="BU126" s="163">
        <f t="shared" si="361"/>
        <v>0.12894022266181349</v>
      </c>
      <c r="BV126" s="202">
        <f t="shared" si="362"/>
        <v>-6.6091051081472632</v>
      </c>
      <c r="BW126" s="870">
        <f>(((BS126+BC126)+AM126)+W126)</f>
        <v>1.2581048365261482</v>
      </c>
      <c r="BX126" s="893">
        <f t="shared" si="322"/>
        <v>-1.2149746082623085</v>
      </c>
      <c r="BY126" s="509"/>
      <c r="BZ126" s="926">
        <f t="shared" si="423"/>
        <v>10</v>
      </c>
      <c r="CA126" s="132" t="str">
        <f t="shared" si="424"/>
        <v>Shane Doan</v>
      </c>
      <c r="CB126" s="70">
        <f t="shared" si="256"/>
        <v>1.2581048365261482</v>
      </c>
      <c r="CC126" s="141">
        <v>5</v>
      </c>
      <c r="CD126" s="32" t="str">
        <f t="shared" ref="CD126:CE126" si="432">VLOOKUP(CC126,BZ$122:CB$137,2,FALSE)</f>
        <v>Alexander Steen</v>
      </c>
      <c r="CE126" s="34">
        <f t="shared" si="432"/>
        <v>7.8576410076047933</v>
      </c>
      <c r="CF126" s="42"/>
      <c r="CG126" s="44" t="e">
        <f>RANK(CI126,CI$122:CI$167)</f>
        <v>#REF!</v>
      </c>
      <c r="CH126" s="27" t="e">
        <f>#REF!</f>
        <v>#REF!</v>
      </c>
      <c r="CI126" s="61" t="e">
        <f>#REF!</f>
        <v>#REF!</v>
      </c>
      <c r="CJ126" s="141" t="e">
        <f>#REF!+1</f>
        <v>#REF!</v>
      </c>
      <c r="CK126" s="108" t="e">
        <f>VLOOKUP(CJ126,CG$122:CI$167,2,FALSE)</f>
        <v>#REF!</v>
      </c>
      <c r="CL126" s="34" t="e">
        <f>VLOOKUP(CK126,CH$122:CJ$167,2,FALSE)</f>
        <v>#REF!</v>
      </c>
      <c r="CM126" s="45"/>
      <c r="CN126" s="120">
        <f t="shared" si="426"/>
        <v>14</v>
      </c>
      <c r="CO126" s="32" t="str">
        <f t="shared" si="258"/>
        <v>Shane Doan</v>
      </c>
      <c r="CP126" s="34">
        <f t="shared" si="253"/>
        <v>-1.2149746082623085</v>
      </c>
      <c r="CQ126" s="141">
        <v>5</v>
      </c>
      <c r="CR126" s="32" t="str">
        <f t="shared" ref="CR126:CS126" si="433">VLOOKUP(CQ126,CN$122:CP$137,2,FALSE)</f>
        <v>Patrick Marleau</v>
      </c>
      <c r="CS126" s="34">
        <f t="shared" si="433"/>
        <v>7.1916934428490089</v>
      </c>
      <c r="CT126" s="13"/>
      <c r="CU126" s="14"/>
      <c r="CV126" s="14"/>
      <c r="CW126" s="14"/>
      <c r="CX126" s="14"/>
      <c r="CY126" s="14"/>
      <c r="CZ126" s="14"/>
      <c r="DA126" s="14"/>
      <c r="DB126" s="14"/>
      <c r="DC126" s="14"/>
      <c r="DD126" s="14"/>
      <c r="DE126" s="14"/>
    </row>
    <row r="127" spans="1:109" ht="15.75" customHeight="1" outlineLevel="1">
      <c r="A127" t="str">
        <f t="shared" si="255"/>
        <v>David Krejci</v>
      </c>
      <c r="B127" s="391" t="str">
        <f t="shared" si="417"/>
        <v>Krejci</v>
      </c>
      <c r="C127" s="438" t="s">
        <v>124</v>
      </c>
      <c r="D127" s="417">
        <v>75</v>
      </c>
      <c r="E127" s="154">
        <v>79</v>
      </c>
      <c r="F127" s="224">
        <v>47</v>
      </c>
      <c r="G127" s="224">
        <f>VLOOKUP(A127,'Hard Stats 2013-2014'!$A$2:$L$691,4,0)</f>
        <v>80</v>
      </c>
      <c r="H127" s="155">
        <v>13</v>
      </c>
      <c r="I127" s="156">
        <v>23</v>
      </c>
      <c r="J127" s="231">
        <v>10</v>
      </c>
      <c r="K127" s="1058">
        <f>VLOOKUP(A127,'Hard Stats 2013-2014'!$A$2:$L$691,5,0)</f>
        <v>19</v>
      </c>
      <c r="L127" s="497">
        <f t="shared" ref="L127:L138" si="434">(H127/D127)*77</f>
        <v>13.346666666666668</v>
      </c>
      <c r="M127" s="158">
        <f t="shared" ref="M127:M139" si="435">(I127/E127)*77</f>
        <v>22.417721518987342</v>
      </c>
      <c r="N127" s="240">
        <f t="shared" si="421"/>
        <v>16.382978723404257</v>
      </c>
      <c r="O127" s="612">
        <f t="shared" si="422"/>
        <v>18.287499999999998</v>
      </c>
      <c r="P127" s="599">
        <f>(L127/(L$146))*1000</f>
        <v>5.7085939506932055</v>
      </c>
      <c r="Q127" s="159">
        <f>(M127/(M$146))*1000</f>
        <v>8.9761349703376752</v>
      </c>
      <c r="R127" s="249">
        <f>(N127/(N$146))*1000</f>
        <v>6.3380766507048776</v>
      </c>
      <c r="S127" s="645">
        <f>(O127/(O$146))*1000</f>
        <v>6.4575872043039997</v>
      </c>
      <c r="T127" s="632">
        <f>(P127-H$147)</f>
        <v>-2.4881273607822054</v>
      </c>
      <c r="U127" s="20">
        <f>(Q127-I$147)</f>
        <v>1.2241969858415516</v>
      </c>
      <c r="V127" s="256">
        <f>(R127-J$147)</f>
        <v>-1.1246099164593018</v>
      </c>
      <c r="W127" s="256">
        <f>(S127-K$147)</f>
        <v>-0.84168286868870101</v>
      </c>
      <c r="X127" s="663">
        <v>49</v>
      </c>
      <c r="Y127" s="156">
        <v>39</v>
      </c>
      <c r="Z127" s="231">
        <v>23</v>
      </c>
      <c r="AA127" s="286">
        <f>VLOOKUP(A127,'Hard Stats 2013-2014'!$A$2:$L$691,6,0)</f>
        <v>50</v>
      </c>
      <c r="AB127" s="774">
        <f t="shared" si="325"/>
        <v>50.306666666666665</v>
      </c>
      <c r="AC127" s="160">
        <f t="shared" si="419"/>
        <v>38.0126582278481</v>
      </c>
      <c r="AD127" s="264">
        <f t="shared" si="326"/>
        <v>37.680851063829785</v>
      </c>
      <c r="AE127" s="698">
        <f t="shared" si="327"/>
        <v>48.125</v>
      </c>
      <c r="AF127" s="308">
        <f t="shared" si="328"/>
        <v>12.37574484605436</v>
      </c>
      <c r="AG127" s="153">
        <f t="shared" si="329"/>
        <v>9.1938742668417444</v>
      </c>
      <c r="AH127" s="216">
        <f t="shared" si="330"/>
        <v>8.15843253261834</v>
      </c>
      <c r="AI127" s="729">
        <f t="shared" si="331"/>
        <v>10.284239408255972</v>
      </c>
      <c r="AJ127" s="716">
        <f t="shared" si="332"/>
        <v>4.179023534578949</v>
      </c>
      <c r="AK127" s="162">
        <f t="shared" si="333"/>
        <v>1.4419362823456208</v>
      </c>
      <c r="AL127" s="210">
        <f t="shared" si="334"/>
        <v>0.69574596545416068</v>
      </c>
      <c r="AM127" s="210">
        <f t="shared" si="335"/>
        <v>2.9849693352632718</v>
      </c>
      <c r="AN127" s="663">
        <v>12</v>
      </c>
      <c r="AO127" s="156">
        <v>11</v>
      </c>
      <c r="AP127" s="231">
        <v>7</v>
      </c>
      <c r="AQ127" s="286">
        <f>VLOOKUP(A127,'Hard Stats 2013-2014'!$A$2:$L$691,8,0)</f>
        <v>19</v>
      </c>
      <c r="AR127" s="774">
        <f t="shared" si="336"/>
        <v>12.32</v>
      </c>
      <c r="AS127" s="160">
        <f t="shared" si="337"/>
        <v>10.721518987341772</v>
      </c>
      <c r="AT127" s="264">
        <f t="shared" si="338"/>
        <v>11.468085106382977</v>
      </c>
      <c r="AU127" s="264">
        <f t="shared" si="339"/>
        <v>18.287499999999998</v>
      </c>
      <c r="AV127" s="685">
        <f t="shared" si="340"/>
        <v>5.9796853152442839</v>
      </c>
      <c r="AW127" s="153">
        <f t="shared" si="341"/>
        <v>5.3408586852697457</v>
      </c>
      <c r="AX127" s="216">
        <f t="shared" si="342"/>
        <v>4.8703153387889468</v>
      </c>
      <c r="AY127" s="216">
        <f t="shared" si="343"/>
        <v>7.4818657622057891</v>
      </c>
      <c r="AZ127" s="716">
        <f t="shared" si="344"/>
        <v>-2.217035996231127</v>
      </c>
      <c r="BA127" s="162">
        <f t="shared" si="345"/>
        <v>-2.4110792992263779</v>
      </c>
      <c r="BB127" s="210">
        <f t="shared" si="346"/>
        <v>-2.5923712283752325</v>
      </c>
      <c r="BC127" s="210">
        <f t="shared" si="347"/>
        <v>0.18259568921308844</v>
      </c>
      <c r="BD127" s="663">
        <v>157</v>
      </c>
      <c r="BE127" s="156">
        <v>145</v>
      </c>
      <c r="BF127" s="231">
        <v>93</v>
      </c>
      <c r="BG127" s="231">
        <f>VLOOKUP(A127,'Hard Stats 2013-2014'!$A$2:$L$691,9,0)</f>
        <v>169</v>
      </c>
      <c r="BH127" s="774">
        <f t="shared" si="348"/>
        <v>161.18666666666667</v>
      </c>
      <c r="BI127" s="160">
        <f t="shared" si="349"/>
        <v>141.32911392405063</v>
      </c>
      <c r="BJ127" s="264">
        <f t="shared" si="350"/>
        <v>152.36170212765958</v>
      </c>
      <c r="BK127" s="264">
        <f t="shared" si="351"/>
        <v>162.66249999999999</v>
      </c>
      <c r="BL127" s="685">
        <f t="shared" si="352"/>
        <v>6.8780881620011192</v>
      </c>
      <c r="BM127" s="153">
        <f t="shared" si="353"/>
        <v>5.8722672151801403</v>
      </c>
      <c r="BN127" s="216">
        <f t="shared" si="354"/>
        <v>6.0870764474382355</v>
      </c>
      <c r="BO127" s="216">
        <f t="shared" si="355"/>
        <v>6.1044593705732728</v>
      </c>
      <c r="BP127" s="716">
        <f t="shared" si="356"/>
        <v>-1.3186331494742918</v>
      </c>
      <c r="BQ127" s="162">
        <f t="shared" si="357"/>
        <v>-1.8796707693159833</v>
      </c>
      <c r="BR127" s="210">
        <f t="shared" si="358"/>
        <v>-1.3756101197259438</v>
      </c>
      <c r="BS127" s="210">
        <f t="shared" si="359"/>
        <v>-1.1948107024194279</v>
      </c>
      <c r="BT127" s="752">
        <f t="shared" si="360"/>
        <v>-1.8447729719086752</v>
      </c>
      <c r="BU127" s="163">
        <f t="shared" si="361"/>
        <v>-1.6246168003551889</v>
      </c>
      <c r="BV127" s="202">
        <f t="shared" si="362"/>
        <v>-4.3968452991063174</v>
      </c>
      <c r="BW127" s="870">
        <f>(((BS127+BC127)+AM127)+W127)</f>
        <v>1.1310714533682313</v>
      </c>
      <c r="BX127" s="893">
        <f t="shared" si="322"/>
        <v>-0.80287239774647523</v>
      </c>
      <c r="BY127" s="509"/>
      <c r="BZ127" s="926">
        <f t="shared" si="423"/>
        <v>11</v>
      </c>
      <c r="CA127" s="132" t="str">
        <f t="shared" si="424"/>
        <v>David Krejci</v>
      </c>
      <c r="CB127" s="70">
        <f t="shared" si="256"/>
        <v>1.1310714533682313</v>
      </c>
      <c r="CC127" s="142">
        <v>6</v>
      </c>
      <c r="CD127" s="107" t="str">
        <f t="shared" ref="CD127:CE127" si="436">VLOOKUP(CC127,BZ$122:CB$137,2,FALSE)</f>
        <v>Thomas Vanek</v>
      </c>
      <c r="CE127" s="99">
        <f t="shared" si="436"/>
        <v>5.321641940974148</v>
      </c>
      <c r="CF127" s="42"/>
      <c r="CG127" s="44" t="e">
        <f>RANK(CI127,CI$67:CI$73)</f>
        <v>#REF!</v>
      </c>
      <c r="CH127" s="27" t="e">
        <f>#REF!</f>
        <v>#REF!</v>
      </c>
      <c r="CI127" s="64" t="e">
        <f>#REF!</f>
        <v>#REF!</v>
      </c>
      <c r="CJ127" s="142">
        <f>CJ72+1</f>
        <v>6</v>
      </c>
      <c r="CK127" s="32" t="e">
        <f>VLOOKUP(CJ127,CG$67:CI$73,2,FALSE)</f>
        <v>#N/A</v>
      </c>
      <c r="CL127" s="34" t="e">
        <f>VLOOKUP(CK127,CH$67:CJ$73,2,FALSE)</f>
        <v>#N/A</v>
      </c>
      <c r="CM127" s="45"/>
      <c r="CN127" s="120">
        <f t="shared" si="426"/>
        <v>12</v>
      </c>
      <c r="CO127" s="32" t="str">
        <f t="shared" si="258"/>
        <v>David Krejci</v>
      </c>
      <c r="CP127" s="34">
        <f t="shared" si="253"/>
        <v>-0.80287239774647523</v>
      </c>
      <c r="CQ127" s="141">
        <v>6</v>
      </c>
      <c r="CR127" s="32" t="str">
        <f t="shared" ref="CR127:CS127" si="437">VLOOKUP(CQ127,CN$122:CP$137,2,FALSE)</f>
        <v>Jeff Skinner</v>
      </c>
      <c r="CS127" s="34">
        <f t="shared" si="437"/>
        <v>6.1065897010336441</v>
      </c>
      <c r="CT127" s="13"/>
      <c r="CU127" s="14"/>
      <c r="CV127" s="14"/>
      <c r="CW127" s="14"/>
      <c r="CX127" s="14"/>
      <c r="CY127" s="14"/>
      <c r="CZ127" s="14"/>
      <c r="DA127" s="14"/>
      <c r="DB127" s="14"/>
      <c r="DC127" s="14"/>
      <c r="DD127" s="14"/>
      <c r="DE127" s="14"/>
    </row>
    <row r="128" spans="1:109" ht="15.75" customHeight="1" outlineLevel="1">
      <c r="A128" t="str">
        <f t="shared" si="255"/>
        <v>Evgeni Malkin</v>
      </c>
      <c r="B128" s="391" t="str">
        <f t="shared" si="417"/>
        <v>Malkin</v>
      </c>
      <c r="C128" s="436" t="s">
        <v>42</v>
      </c>
      <c r="D128" s="418">
        <v>43</v>
      </c>
      <c r="E128" s="279">
        <v>75</v>
      </c>
      <c r="F128" s="281">
        <v>31</v>
      </c>
      <c r="G128" s="281">
        <f>VLOOKUP(A128,'Hard Stats 2013-2014'!$A$2:$L$691,4,0)</f>
        <v>60</v>
      </c>
      <c r="H128" s="283">
        <v>15</v>
      </c>
      <c r="I128" s="285">
        <v>50</v>
      </c>
      <c r="J128" s="287">
        <v>9</v>
      </c>
      <c r="K128" s="1059">
        <f>VLOOKUP(A128,'Hard Stats 2013-2014'!$A$2:$L$691,5,0)</f>
        <v>23</v>
      </c>
      <c r="L128" s="800">
        <f t="shared" si="434"/>
        <v>26.86046511627907</v>
      </c>
      <c r="M128" s="290">
        <f t="shared" si="435"/>
        <v>51.333333333333329</v>
      </c>
      <c r="N128" s="292">
        <f t="shared" si="421"/>
        <v>22.35483870967742</v>
      </c>
      <c r="O128" s="613">
        <f t="shared" si="422"/>
        <v>29.516666666666669</v>
      </c>
      <c r="P128" s="600">
        <f>(L128/(L$146))*1000</f>
        <v>11.488672977692049</v>
      </c>
      <c r="Q128" s="296">
        <f>(M128/(M$146))*1000</f>
        <v>20.554048192947139</v>
      </c>
      <c r="R128" s="298">
        <f>(N128/(N$146))*1000</f>
        <v>8.6484078169295593</v>
      </c>
      <c r="S128" s="646">
        <f>(O128/(O$146))*1000</f>
        <v>10.422772329753826</v>
      </c>
      <c r="T128" s="633">
        <f>(P128-H$147)</f>
        <v>3.2919516662166384</v>
      </c>
      <c r="U128" s="300">
        <f>(Q128-I$147)</f>
        <v>12.802110208451015</v>
      </c>
      <c r="V128" s="302">
        <f>(R128-J$147)</f>
        <v>1.18572124976538</v>
      </c>
      <c r="W128" s="302">
        <f>(S128-K$147)</f>
        <v>3.1235022567611255</v>
      </c>
      <c r="X128" s="664">
        <v>22</v>
      </c>
      <c r="Y128" s="285">
        <v>59</v>
      </c>
      <c r="Z128" s="287">
        <v>24</v>
      </c>
      <c r="AA128" s="286">
        <f>VLOOKUP(A128,'Hard Stats 2013-2014'!$A$2:$L$691,6,0)</f>
        <v>49</v>
      </c>
      <c r="AB128" s="775">
        <f t="shared" si="325"/>
        <v>39.395348837209305</v>
      </c>
      <c r="AC128" s="304">
        <f t="shared" si="419"/>
        <v>60.573333333333331</v>
      </c>
      <c r="AD128" s="306">
        <f t="shared" si="326"/>
        <v>59.612903225806448</v>
      </c>
      <c r="AE128" s="699">
        <f t="shared" si="327"/>
        <v>62.883333333333333</v>
      </c>
      <c r="AF128" s="480">
        <f t="shared" si="328"/>
        <v>9.6914945400995229</v>
      </c>
      <c r="AG128" s="310">
        <f t="shared" si="329"/>
        <v>14.65047793427329</v>
      </c>
      <c r="AH128" s="312">
        <f t="shared" si="330"/>
        <v>12.907029308265763</v>
      </c>
      <c r="AI128" s="730">
        <f t="shared" si="331"/>
        <v>13.438072826787804</v>
      </c>
      <c r="AJ128" s="717">
        <f t="shared" si="332"/>
        <v>1.494773228624112</v>
      </c>
      <c r="AK128" s="314">
        <f t="shared" si="333"/>
        <v>6.8985399497771667</v>
      </c>
      <c r="AL128" s="316">
        <f t="shared" si="334"/>
        <v>5.4443427411015834</v>
      </c>
      <c r="AM128" s="316">
        <f t="shared" si="335"/>
        <v>6.1388027537951038</v>
      </c>
      <c r="AN128" s="664">
        <v>14</v>
      </c>
      <c r="AO128" s="285">
        <v>34</v>
      </c>
      <c r="AP128" s="287">
        <v>18</v>
      </c>
      <c r="AQ128" s="286">
        <f>VLOOKUP(A128,'Hard Stats 2013-2014'!$A$2:$L$691,8,0)</f>
        <v>30</v>
      </c>
      <c r="AR128" s="775">
        <f t="shared" si="336"/>
        <v>25.069767441860467</v>
      </c>
      <c r="AS128" s="304">
        <f t="shared" si="337"/>
        <v>34.906666666666666</v>
      </c>
      <c r="AT128" s="306">
        <f t="shared" si="338"/>
        <v>44.70967741935484</v>
      </c>
      <c r="AU128" s="306">
        <f t="shared" si="339"/>
        <v>38.5</v>
      </c>
      <c r="AV128" s="686">
        <f t="shared" si="340"/>
        <v>12.167964304276159</v>
      </c>
      <c r="AW128" s="310">
        <f t="shared" si="341"/>
        <v>17.388541125617621</v>
      </c>
      <c r="AX128" s="312">
        <f t="shared" si="342"/>
        <v>18.987496666430644</v>
      </c>
      <c r="AY128" s="312">
        <f t="shared" si="343"/>
        <v>15.751296341485872</v>
      </c>
      <c r="AZ128" s="717">
        <f t="shared" si="344"/>
        <v>3.9712429928007484</v>
      </c>
      <c r="BA128" s="314">
        <f t="shared" si="345"/>
        <v>9.6366031411214976</v>
      </c>
      <c r="BB128" s="316">
        <f t="shared" si="346"/>
        <v>11.524810099266464</v>
      </c>
      <c r="BC128" s="316">
        <f t="shared" si="347"/>
        <v>8.4520262684931708</v>
      </c>
      <c r="BD128" s="664">
        <v>182</v>
      </c>
      <c r="BE128" s="285">
        <v>339</v>
      </c>
      <c r="BF128" s="287">
        <v>99</v>
      </c>
      <c r="BG128" s="287">
        <f>VLOOKUP(A128,'Hard Stats 2013-2014'!$A$2:$L$691,9,0)</f>
        <v>191</v>
      </c>
      <c r="BH128" s="775">
        <f t="shared" si="348"/>
        <v>325.90697674418607</v>
      </c>
      <c r="BI128" s="304">
        <f t="shared" si="349"/>
        <v>348.03999999999996</v>
      </c>
      <c r="BJ128" s="306">
        <f t="shared" si="350"/>
        <v>245.90322580645159</v>
      </c>
      <c r="BK128" s="306">
        <f t="shared" si="351"/>
        <v>245.11666666666665</v>
      </c>
      <c r="BL128" s="686">
        <f t="shared" si="352"/>
        <v>13.906962436870877</v>
      </c>
      <c r="BM128" s="310">
        <f t="shared" si="353"/>
        <v>14.461166739286377</v>
      </c>
      <c r="BN128" s="312">
        <f t="shared" si="354"/>
        <v>9.8241993444086368</v>
      </c>
      <c r="BO128" s="312">
        <f t="shared" si="355"/>
        <v>9.198830294118304</v>
      </c>
      <c r="BP128" s="717">
        <f t="shared" si="356"/>
        <v>5.7102411253954664</v>
      </c>
      <c r="BQ128" s="314">
        <f t="shared" si="357"/>
        <v>6.7092287547902529</v>
      </c>
      <c r="BR128" s="316">
        <f t="shared" si="358"/>
        <v>2.3615127772444575</v>
      </c>
      <c r="BS128" s="316">
        <f t="shared" si="359"/>
        <v>1.8995602211256033</v>
      </c>
      <c r="BT128" s="753">
        <f t="shared" si="360"/>
        <v>14.468209013036965</v>
      </c>
      <c r="BU128" s="318">
        <f t="shared" si="361"/>
        <v>36.046482054139929</v>
      </c>
      <c r="BV128" s="319">
        <f t="shared" si="362"/>
        <v>20.516386867377882</v>
      </c>
      <c r="BW128" s="870">
        <f>(((BS128+BC128)+AM128)+W128)</f>
        <v>19.613891500175004</v>
      </c>
      <c r="BX128" s="893">
        <f t="shared" si="322"/>
        <v>21.527899165732361</v>
      </c>
      <c r="BY128" s="509"/>
      <c r="BZ128" s="926">
        <f t="shared" si="423"/>
        <v>2</v>
      </c>
      <c r="CA128" s="132" t="str">
        <f t="shared" si="424"/>
        <v>Evgeni Malkin</v>
      </c>
      <c r="CB128" s="70">
        <f t="shared" si="256"/>
        <v>19.613891500175004</v>
      </c>
      <c r="CC128" s="141">
        <v>7</v>
      </c>
      <c r="CD128" s="107" t="str">
        <f t="shared" ref="CD128:CE128" si="438">VLOOKUP(CC128,BZ$122:CB$137,2,FALSE)</f>
        <v>Martin St. Louis</v>
      </c>
      <c r="CE128" s="99">
        <f t="shared" si="438"/>
        <v>4.240968259762667</v>
      </c>
      <c r="CF128" s="42"/>
      <c r="CG128" s="44" t="e">
        <f>RANK(CI128,CI$75:CI$184)</f>
        <v>#REF!</v>
      </c>
      <c r="CH128" s="27" t="e">
        <f>#REF!</f>
        <v>#REF!</v>
      </c>
      <c r="CI128" s="64" t="e">
        <f>#REF!</f>
        <v>#REF!</v>
      </c>
      <c r="CJ128" s="141">
        <f>CJ60+1</f>
        <v>6</v>
      </c>
      <c r="CK128" s="107" t="e">
        <f>VLOOKUP(CJ128,CG$75:CI$184,2,FALSE)</f>
        <v>#N/A</v>
      </c>
      <c r="CL128" s="99" t="e">
        <f>VLOOKUP(CK128,CH$75:CJ$184,2,FALSE)</f>
        <v>#N/A</v>
      </c>
      <c r="CM128" s="45"/>
      <c r="CN128" s="120">
        <f t="shared" si="426"/>
        <v>2</v>
      </c>
      <c r="CO128" s="32" t="str">
        <f t="shared" si="258"/>
        <v>Evgeni Malkin</v>
      </c>
      <c r="CP128" s="34">
        <f t="shared" si="253"/>
        <v>21.527899165732361</v>
      </c>
      <c r="CQ128" s="141">
        <v>7</v>
      </c>
      <c r="CR128" s="107" t="str">
        <f t="shared" ref="CR128:CS128" si="439">VLOOKUP(CQ128,CN$122:CP$137,2,FALSE)</f>
        <v>Alexander Steen</v>
      </c>
      <c r="CS128" s="99">
        <f t="shared" si="439"/>
        <v>5.0867702717978727</v>
      </c>
      <c r="CT128" s="13"/>
      <c r="CU128" s="14"/>
      <c r="CV128" s="14"/>
      <c r="CW128" s="14"/>
      <c r="CX128" s="14"/>
      <c r="CY128" s="14"/>
      <c r="CZ128" s="14"/>
      <c r="DA128" s="14"/>
      <c r="DB128" s="14"/>
      <c r="DC128" s="14"/>
      <c r="DD128" s="14"/>
      <c r="DE128" s="14"/>
    </row>
    <row r="129" spans="1:109" ht="15.75" customHeight="1" outlineLevel="1">
      <c r="A129" t="str">
        <f t="shared" si="255"/>
        <v>Patrick Marleau</v>
      </c>
      <c r="B129" s="391" t="str">
        <f t="shared" si="417"/>
        <v>Marleau</v>
      </c>
      <c r="C129" s="438" t="s">
        <v>49</v>
      </c>
      <c r="D129" s="417">
        <v>82</v>
      </c>
      <c r="E129" s="154">
        <v>82</v>
      </c>
      <c r="F129" s="224">
        <v>48</v>
      </c>
      <c r="G129" s="224">
        <f>VLOOKUP(A129,'Hard Stats 2013-2014'!$A$2:$L$691,4,0)</f>
        <v>82</v>
      </c>
      <c r="H129" s="155">
        <v>37</v>
      </c>
      <c r="I129" s="156">
        <v>30</v>
      </c>
      <c r="J129" s="231">
        <v>17</v>
      </c>
      <c r="K129" s="1058">
        <f>VLOOKUP(A129,'Hard Stats 2013-2014'!$A$2:$L$691,5,0)</f>
        <v>33</v>
      </c>
      <c r="L129" s="497">
        <f t="shared" si="434"/>
        <v>34.743902439024389</v>
      </c>
      <c r="M129" s="158">
        <f t="shared" si="435"/>
        <v>28.170731707317074</v>
      </c>
      <c r="N129" s="238">
        <f t="shared" si="421"/>
        <v>27.270833333333336</v>
      </c>
      <c r="O129" s="610">
        <f t="shared" si="422"/>
        <v>30.987804878048781</v>
      </c>
      <c r="P129" s="597">
        <f>(L129/(L$146))*1000</f>
        <v>14.860551794721991</v>
      </c>
      <c r="Q129" s="159">
        <f>(M129/(M$146))*1000</f>
        <v>11.279660593690505</v>
      </c>
      <c r="R129" s="247">
        <f>(N129/(N$146))*1000</f>
        <v>10.550256758152495</v>
      </c>
      <c r="S129" s="643">
        <f>(O129/(O$146))*1000</f>
        <v>10.942253029115893</v>
      </c>
      <c r="T129" s="630">
        <f>(P129-H$147)</f>
        <v>6.6638304832465796</v>
      </c>
      <c r="U129" s="20">
        <f>(Q129-I$147)</f>
        <v>3.527722609194381</v>
      </c>
      <c r="V129" s="254">
        <f>(R129-J$147)</f>
        <v>3.0875701909883153</v>
      </c>
      <c r="W129" s="254">
        <f>(S129-K$147)</f>
        <v>3.6429829561231921</v>
      </c>
      <c r="X129" s="661">
        <v>36</v>
      </c>
      <c r="Y129" s="156">
        <v>34</v>
      </c>
      <c r="Z129" s="231">
        <v>14</v>
      </c>
      <c r="AA129" s="286">
        <f>VLOOKUP(A129,'Hard Stats 2013-2014'!$A$2:$L$691,6,0)</f>
        <v>37</v>
      </c>
      <c r="AB129" s="774">
        <f t="shared" si="325"/>
        <v>33.804878048780488</v>
      </c>
      <c r="AC129" s="160">
        <f t="shared" si="419"/>
        <v>31.926829268292682</v>
      </c>
      <c r="AD129" s="262">
        <f t="shared" si="326"/>
        <v>22.458333333333336</v>
      </c>
      <c r="AE129" s="696">
        <f t="shared" si="327"/>
        <v>34.743902439024389</v>
      </c>
      <c r="AF129" s="161">
        <f t="shared" si="328"/>
        <v>8.3162048492650005</v>
      </c>
      <c r="AG129" s="153">
        <f t="shared" si="329"/>
        <v>7.7219344217438799</v>
      </c>
      <c r="AH129" s="214">
        <f t="shared" si="330"/>
        <v>4.8625440275931782</v>
      </c>
      <c r="AI129" s="727">
        <f t="shared" si="331"/>
        <v>7.4247191825457755</v>
      </c>
      <c r="AJ129" s="714">
        <f t="shared" si="332"/>
        <v>0.11948353778958953</v>
      </c>
      <c r="AK129" s="162">
        <f t="shared" si="333"/>
        <v>-3.0003562752243695E-2</v>
      </c>
      <c r="AL129" s="208">
        <f t="shared" si="334"/>
        <v>-2.6001425395710012</v>
      </c>
      <c r="AM129" s="208">
        <f t="shared" si="335"/>
        <v>0.12544910955307476</v>
      </c>
      <c r="AN129" s="661">
        <v>26</v>
      </c>
      <c r="AO129" s="156">
        <v>25</v>
      </c>
      <c r="AP129" s="231">
        <v>14</v>
      </c>
      <c r="AQ129" s="286">
        <f>VLOOKUP(A129,'Hard Stats 2013-2014'!$A$2:$L$691,8,0)</f>
        <v>23</v>
      </c>
      <c r="AR129" s="774">
        <f t="shared" si="336"/>
        <v>24.414634146341463</v>
      </c>
      <c r="AS129" s="160">
        <f t="shared" si="337"/>
        <v>23.475609756097562</v>
      </c>
      <c r="AT129" s="262">
        <f t="shared" si="338"/>
        <v>22.458333333333336</v>
      </c>
      <c r="AU129" s="262">
        <f t="shared" si="339"/>
        <v>21.59756097560976</v>
      </c>
      <c r="AV129" s="683">
        <f t="shared" si="340"/>
        <v>11.849986143014586</v>
      </c>
      <c r="AW129" s="153">
        <f t="shared" si="341"/>
        <v>11.69423049158287</v>
      </c>
      <c r="AX129" s="214">
        <f t="shared" si="342"/>
        <v>9.5377008717950229</v>
      </c>
      <c r="AY129" s="214">
        <f t="shared" si="343"/>
        <v>8.8360930696140283</v>
      </c>
      <c r="AZ129" s="714">
        <f t="shared" si="344"/>
        <v>3.6532648315391754</v>
      </c>
      <c r="BA129" s="162">
        <f t="shared" si="345"/>
        <v>3.9422925070867461</v>
      </c>
      <c r="BB129" s="208">
        <f t="shared" si="346"/>
        <v>2.0750143046308436</v>
      </c>
      <c r="BC129" s="208">
        <f t="shared" si="347"/>
        <v>1.5368229966213276</v>
      </c>
      <c r="BD129" s="661">
        <v>279</v>
      </c>
      <c r="BE129" s="156">
        <v>251</v>
      </c>
      <c r="BF129" s="231">
        <v>150</v>
      </c>
      <c r="BG129" s="231">
        <f>VLOOKUP(A129,'Hard Stats 2013-2014'!$A$2:$L$691,9,0)</f>
        <v>285</v>
      </c>
      <c r="BH129" s="774">
        <f t="shared" si="348"/>
        <v>261.98780487804879</v>
      </c>
      <c r="BI129" s="160">
        <f t="shared" si="349"/>
        <v>235.69512195121951</v>
      </c>
      <c r="BJ129" s="262">
        <f t="shared" si="350"/>
        <v>240.625</v>
      </c>
      <c r="BK129" s="262">
        <f t="shared" si="351"/>
        <v>267.6219512195122</v>
      </c>
      <c r="BL129" s="683">
        <f t="shared" si="352"/>
        <v>11.179431007447059</v>
      </c>
      <c r="BM129" s="153">
        <f t="shared" si="353"/>
        <v>9.7932032472503803</v>
      </c>
      <c r="BN129" s="214">
        <f t="shared" si="354"/>
        <v>9.6133263786826948</v>
      </c>
      <c r="BO129" s="214">
        <f t="shared" si="355"/>
        <v>10.043417062279595</v>
      </c>
      <c r="BP129" s="714">
        <f t="shared" si="356"/>
        <v>2.9827096959716481</v>
      </c>
      <c r="BQ129" s="162">
        <f t="shared" si="357"/>
        <v>2.0412652627542567</v>
      </c>
      <c r="BR129" s="208">
        <f t="shared" si="358"/>
        <v>2.1506398115185155</v>
      </c>
      <c r="BS129" s="208">
        <f t="shared" si="359"/>
        <v>2.7441469892868939</v>
      </c>
      <c r="BT129" s="750">
        <f t="shared" si="360"/>
        <v>13.419288548546993</v>
      </c>
      <c r="BU129" s="163">
        <f t="shared" si="361"/>
        <v>9.48127681628314</v>
      </c>
      <c r="BV129" s="202">
        <f t="shared" si="362"/>
        <v>4.7130817675666732</v>
      </c>
      <c r="BW129" s="870">
        <f>(((BS129+BC129)+AM129)+W129)</f>
        <v>8.0494020515844884</v>
      </c>
      <c r="BX129" s="893">
        <f t="shared" si="322"/>
        <v>7.1916934428490089</v>
      </c>
      <c r="BY129" s="509"/>
      <c r="BZ129" s="926">
        <f t="shared" si="423"/>
        <v>4</v>
      </c>
      <c r="CA129" s="132" t="str">
        <f t="shared" si="424"/>
        <v>Patrick Marleau</v>
      </c>
      <c r="CB129" s="70">
        <f t="shared" si="256"/>
        <v>8.0494020515844884</v>
      </c>
      <c r="CC129" s="141">
        <v>8</v>
      </c>
      <c r="CD129" s="107" t="str">
        <f t="shared" ref="CD129:CE129" si="440">VLOOKUP(CC129,BZ$122:CB$137,2,FALSE)</f>
        <v>Mike Cammalleri</v>
      </c>
      <c r="CE129" s="99">
        <f t="shared" si="440"/>
        <v>2.7480443998640531</v>
      </c>
      <c r="CF129" s="42"/>
      <c r="CG129" s="44"/>
      <c r="CH129" s="27"/>
      <c r="CI129" s="61"/>
      <c r="CJ129" s="141"/>
      <c r="CK129" s="135"/>
      <c r="CL129" s="101"/>
      <c r="CM129" s="45"/>
      <c r="CN129" s="120">
        <f t="shared" si="426"/>
        <v>5</v>
      </c>
      <c r="CO129" s="32" t="str">
        <f t="shared" si="258"/>
        <v>Patrick Marleau</v>
      </c>
      <c r="CP129" s="34">
        <f t="shared" si="253"/>
        <v>7.1916934428490089</v>
      </c>
      <c r="CQ129" s="141">
        <v>8</v>
      </c>
      <c r="CR129" s="110" t="str">
        <f t="shared" ref="CR129:CS129" si="441">VLOOKUP(CQ129,CN$122:CP$137,2,FALSE)</f>
        <v>Jeff Carter</v>
      </c>
      <c r="CS129" s="101">
        <f t="shared" si="441"/>
        <v>3.3026249896914011</v>
      </c>
      <c r="CT129" s="13"/>
      <c r="DE129" s="12"/>
    </row>
    <row r="130" spans="1:109" ht="15.75" customHeight="1" outlineLevel="1">
      <c r="A130" t="str">
        <f t="shared" si="255"/>
        <v>Brad Richards</v>
      </c>
      <c r="B130" s="391" t="str">
        <f t="shared" si="417"/>
        <v>Richards</v>
      </c>
      <c r="C130" s="438" t="s">
        <v>140</v>
      </c>
      <c r="D130" s="417">
        <v>72</v>
      </c>
      <c r="E130" s="154">
        <v>82</v>
      </c>
      <c r="F130" s="224">
        <v>46</v>
      </c>
      <c r="G130" s="224">
        <f>VLOOKUP(A130,'Hard Stats 2013-2014'!$A$2:$L$691,4,0)</f>
        <v>82</v>
      </c>
      <c r="H130" s="155">
        <v>28</v>
      </c>
      <c r="I130" s="156">
        <v>25</v>
      </c>
      <c r="J130" s="231">
        <v>11</v>
      </c>
      <c r="K130" s="1058">
        <f>VLOOKUP(A130,'Hard Stats 2013-2014'!$A$2:$L$691,5,0)</f>
        <v>20</v>
      </c>
      <c r="L130" s="497">
        <f t="shared" si="434"/>
        <v>29.944444444444446</v>
      </c>
      <c r="M130" s="158">
        <f t="shared" si="435"/>
        <v>23.475609756097562</v>
      </c>
      <c r="N130" s="240">
        <f t="shared" si="421"/>
        <v>18.413043478260871</v>
      </c>
      <c r="O130" s="612">
        <f t="shared" si="422"/>
        <v>18.780487804878049</v>
      </c>
      <c r="P130" s="599">
        <f>(L130/(L$146))*1000</f>
        <v>12.807742838093729</v>
      </c>
      <c r="Q130" s="159">
        <f>(M130/(M$146))*1000</f>
        <v>9.3997171614087538</v>
      </c>
      <c r="R130" s="249">
        <f>(N130/(N$146))*1000</f>
        <v>7.1234470182922216</v>
      </c>
      <c r="S130" s="645">
        <f>(O130/(O$146))*1000</f>
        <v>6.631668502494481</v>
      </c>
      <c r="T130" s="632">
        <f>(P130-H$147)</f>
        <v>4.6110215266183179</v>
      </c>
      <c r="U130" s="20">
        <f>(Q130-I$147)</f>
        <v>1.6477791769126302</v>
      </c>
      <c r="V130" s="256">
        <f>(R130-J$147)</f>
        <v>-0.33923954887195773</v>
      </c>
      <c r="W130" s="256">
        <f>(S130-K$147)</f>
        <v>-0.66760157049821967</v>
      </c>
      <c r="X130" s="663">
        <v>49</v>
      </c>
      <c r="Y130" s="156">
        <v>41</v>
      </c>
      <c r="Z130" s="231">
        <v>23</v>
      </c>
      <c r="AA130" s="286">
        <f>VLOOKUP(A130,'Hard Stats 2013-2014'!$A$2:$L$691,6,0)</f>
        <v>31</v>
      </c>
      <c r="AB130" s="774">
        <f t="shared" si="325"/>
        <v>52.402777777777779</v>
      </c>
      <c r="AC130" s="160">
        <f t="shared" si="419"/>
        <v>38.5</v>
      </c>
      <c r="AD130" s="264">
        <f t="shared" si="326"/>
        <v>38.5</v>
      </c>
      <c r="AE130" s="698">
        <f t="shared" si="327"/>
        <v>29.109756097560975</v>
      </c>
      <c r="AF130" s="308">
        <f t="shared" si="328"/>
        <v>12.891400881306623</v>
      </c>
      <c r="AG130" s="153">
        <f t="shared" si="329"/>
        <v>9.3117444497499733</v>
      </c>
      <c r="AH130" s="216">
        <f t="shared" si="330"/>
        <v>8.3357897615883036</v>
      </c>
      <c r="AI130" s="729">
        <f t="shared" si="331"/>
        <v>6.2207106664572711</v>
      </c>
      <c r="AJ130" s="716">
        <f t="shared" si="332"/>
        <v>4.6946795698312123</v>
      </c>
      <c r="AK130" s="162">
        <f t="shared" si="333"/>
        <v>1.5598064652538497</v>
      </c>
      <c r="AL130" s="210">
        <f t="shared" si="334"/>
        <v>0.87310319442412432</v>
      </c>
      <c r="AM130" s="210">
        <f t="shared" si="335"/>
        <v>-1.0785594065354296</v>
      </c>
      <c r="AN130" s="663">
        <v>29</v>
      </c>
      <c r="AO130" s="156">
        <v>24</v>
      </c>
      <c r="AP130" s="231">
        <v>9</v>
      </c>
      <c r="AQ130" s="286">
        <f>VLOOKUP(A130,'Hard Stats 2013-2014'!$A$2:$L$691,8,0)</f>
        <v>19</v>
      </c>
      <c r="AR130" s="774">
        <f t="shared" si="336"/>
        <v>31.013888888888889</v>
      </c>
      <c r="AS130" s="160">
        <f t="shared" si="337"/>
        <v>22.536585365853657</v>
      </c>
      <c r="AT130" s="264">
        <f t="shared" si="338"/>
        <v>15.065217391304348</v>
      </c>
      <c r="AU130" s="264">
        <f t="shared" si="339"/>
        <v>17.841463414634148</v>
      </c>
      <c r="AV130" s="685">
        <f t="shared" si="340"/>
        <v>15.053027269278145</v>
      </c>
      <c r="AW130" s="153">
        <f t="shared" si="341"/>
        <v>11.226461271919552</v>
      </c>
      <c r="AX130" s="216">
        <f t="shared" si="342"/>
        <v>6.397960833253804</v>
      </c>
      <c r="AY130" s="216">
        <f t="shared" si="343"/>
        <v>7.2993812314202842</v>
      </c>
      <c r="AZ130" s="716">
        <f t="shared" si="344"/>
        <v>6.8563059578027339</v>
      </c>
      <c r="BA130" s="162">
        <f t="shared" si="345"/>
        <v>3.4745232874234286</v>
      </c>
      <c r="BB130" s="210">
        <f t="shared" si="346"/>
        <v>-1.0647257339103753</v>
      </c>
      <c r="BC130" s="210">
        <f t="shared" si="347"/>
        <v>1.1115842758346872E-4</v>
      </c>
      <c r="BD130" s="663">
        <v>272</v>
      </c>
      <c r="BE130" s="156">
        <v>229</v>
      </c>
      <c r="BF130" s="231">
        <v>110</v>
      </c>
      <c r="BG130" s="231">
        <f>VLOOKUP(A130,'Hard Stats 2013-2014'!$A$2:$L$691,9,0)</f>
        <v>259</v>
      </c>
      <c r="BH130" s="774">
        <f t="shared" si="348"/>
        <v>290.88888888888886</v>
      </c>
      <c r="BI130" s="160">
        <f t="shared" si="349"/>
        <v>215.03658536585365</v>
      </c>
      <c r="BJ130" s="264">
        <f t="shared" si="350"/>
        <v>184.13043478260869</v>
      </c>
      <c r="BK130" s="264">
        <f t="shared" si="351"/>
        <v>243.20731707317074</v>
      </c>
      <c r="BL130" s="685">
        <f t="shared" si="352"/>
        <v>12.412685642677177</v>
      </c>
      <c r="BM130" s="153">
        <f t="shared" si="353"/>
        <v>8.9348348351407854</v>
      </c>
      <c r="BN130" s="216">
        <f t="shared" si="354"/>
        <v>7.356284533252845</v>
      </c>
      <c r="BO130" s="216">
        <f t="shared" si="355"/>
        <v>9.1271755057207553</v>
      </c>
      <c r="BP130" s="716">
        <f t="shared" si="356"/>
        <v>4.2159643312017661</v>
      </c>
      <c r="BQ130" s="162">
        <f t="shared" si="357"/>
        <v>1.1828968506446618</v>
      </c>
      <c r="BR130" s="210">
        <f t="shared" si="358"/>
        <v>-0.10640203391133429</v>
      </c>
      <c r="BS130" s="210">
        <f t="shared" si="359"/>
        <v>1.8279054327280546</v>
      </c>
      <c r="BT130" s="752">
        <f t="shared" si="360"/>
        <v>20.377971385454032</v>
      </c>
      <c r="BU130" s="163">
        <f t="shared" si="361"/>
        <v>7.8650057802345703</v>
      </c>
      <c r="BV130" s="202">
        <f t="shared" si="362"/>
        <v>-0.63726412226954299</v>
      </c>
      <c r="BW130" s="870">
        <f>(((BS130+BC130)+AM130)+W130)</f>
        <v>8.1855614121988829E-2</v>
      </c>
      <c r="BX130" s="893">
        <f t="shared" si="322"/>
        <v>0.64443470981578743</v>
      </c>
      <c r="BY130" s="509"/>
      <c r="BZ130" s="926">
        <f t="shared" si="423"/>
        <v>13</v>
      </c>
      <c r="CA130" s="132" t="str">
        <f t="shared" si="424"/>
        <v>Brad Richards</v>
      </c>
      <c r="CB130" s="70">
        <f t="shared" si="256"/>
        <v>8.1855614121988829E-2</v>
      </c>
      <c r="CC130" s="141">
        <v>9</v>
      </c>
      <c r="CD130" s="32" t="str">
        <f t="shared" ref="CD130:CE130" si="442">VLOOKUP(CC130,BZ$122:CB$137,2,FALSE)</f>
        <v>Jeff Carter</v>
      </c>
      <c r="CE130" s="34">
        <f t="shared" si="442"/>
        <v>2.6554384268239737</v>
      </c>
      <c r="CF130" s="42"/>
      <c r="CG130" s="44" t="e">
        <f>RANK(CI130,CI$122:CI$167)</f>
        <v>#REF!</v>
      </c>
      <c r="CH130" s="27" t="e">
        <f>#REF!</f>
        <v>#REF!</v>
      </c>
      <c r="CI130" s="61" t="e">
        <f>#REF!</f>
        <v>#REF!</v>
      </c>
      <c r="CJ130" s="141">
        <f>CJ187+1</f>
        <v>6</v>
      </c>
      <c r="CK130" s="108" t="e">
        <f>VLOOKUP(CJ130,CG$122:CI$167,2,FALSE)</f>
        <v>#N/A</v>
      </c>
      <c r="CL130" s="34" t="e">
        <f>VLOOKUP(CK130,CH$122:CJ$167,2,FALSE)</f>
        <v>#N/A</v>
      </c>
      <c r="CM130" s="45"/>
      <c r="CN130" s="120">
        <f t="shared" si="426"/>
        <v>10</v>
      </c>
      <c r="CO130" s="32" t="str">
        <f t="shared" si="258"/>
        <v>Brad Richards</v>
      </c>
      <c r="CP130" s="34">
        <f t="shared" si="253"/>
        <v>0.64443470981578743</v>
      </c>
      <c r="CQ130" s="141">
        <v>9</v>
      </c>
      <c r="CR130" s="32" t="str">
        <f t="shared" ref="CR130:CS130" si="443">VLOOKUP(CQ130,CN$122:CP$137,2,FALSE)</f>
        <v>Mike Cammalleri</v>
      </c>
      <c r="CS130" s="34">
        <f t="shared" si="443"/>
        <v>2.9492912326661234</v>
      </c>
      <c r="CT130" s="13"/>
      <c r="CU130" s="14"/>
      <c r="CV130" s="14"/>
      <c r="CW130" s="14"/>
      <c r="CX130" s="14"/>
      <c r="CY130" s="14"/>
      <c r="CZ130" s="14"/>
      <c r="DA130" s="14"/>
      <c r="DB130" s="14"/>
      <c r="DC130" s="14"/>
      <c r="DD130" s="14"/>
      <c r="DE130" s="14"/>
    </row>
    <row r="131" spans="1:109" ht="15.75" customHeight="1" outlineLevel="1">
      <c r="A131" t="str">
        <f t="shared" si="255"/>
        <v>Bobby Ryan</v>
      </c>
      <c r="B131" s="391" t="str">
        <f t="shared" si="417"/>
        <v>Ryan</v>
      </c>
      <c r="C131" s="438" t="s">
        <v>145</v>
      </c>
      <c r="D131" s="417">
        <v>82</v>
      </c>
      <c r="E131" s="154">
        <v>82</v>
      </c>
      <c r="F131" s="224">
        <v>46</v>
      </c>
      <c r="G131" s="224">
        <f>VLOOKUP(A131,'Hard Stats 2013-2014'!$A$2:$L$691,4,0)</f>
        <v>70</v>
      </c>
      <c r="H131" s="155">
        <v>34</v>
      </c>
      <c r="I131" s="156">
        <v>31</v>
      </c>
      <c r="J131" s="231">
        <v>11</v>
      </c>
      <c r="K131" s="1058">
        <f>VLOOKUP(A131,'Hard Stats 2013-2014'!$A$2:$L$691,5,0)</f>
        <v>23</v>
      </c>
      <c r="L131" s="497">
        <f t="shared" si="434"/>
        <v>31.926829268292682</v>
      </c>
      <c r="M131" s="158">
        <f t="shared" si="435"/>
        <v>29.109756097560975</v>
      </c>
      <c r="N131" s="240">
        <f t="shared" si="421"/>
        <v>18.413043478260871</v>
      </c>
      <c r="O131" s="612">
        <f t="shared" si="422"/>
        <v>25.3</v>
      </c>
      <c r="P131" s="599">
        <f>(L131/(L$146))*1000</f>
        <v>13.655642189744531</v>
      </c>
      <c r="Q131" s="159">
        <f>(M131/(M$146))*1000</f>
        <v>11.655649280146854</v>
      </c>
      <c r="R131" s="249">
        <f>(N131/(N$146))*1000</f>
        <v>7.1234470182922216</v>
      </c>
      <c r="S131" s="645">
        <f>(O131/(O$146))*1000</f>
        <v>8.9338048540747081</v>
      </c>
      <c r="T131" s="632">
        <f>(P131-H$147)</f>
        <v>5.4589208782691205</v>
      </c>
      <c r="U131" s="20">
        <f>(Q131-I$147)</f>
        <v>3.9037112956507301</v>
      </c>
      <c r="V131" s="256">
        <f>(R131-J$147)</f>
        <v>-0.33923954887195773</v>
      </c>
      <c r="W131" s="256">
        <f>(S131-K$147)</f>
        <v>1.6345347810820074</v>
      </c>
      <c r="X131" s="663">
        <v>37</v>
      </c>
      <c r="Y131" s="156">
        <v>26</v>
      </c>
      <c r="Z131" s="231">
        <v>19</v>
      </c>
      <c r="AA131" s="286">
        <f>VLOOKUP(A131,'Hard Stats 2013-2014'!$A$2:$L$691,6,0)</f>
        <v>25</v>
      </c>
      <c r="AB131" s="774">
        <f t="shared" ref="AB131:AB144" si="444">(X131/D131)*77</f>
        <v>34.743902439024389</v>
      </c>
      <c r="AC131" s="160">
        <f t="shared" si="419"/>
        <v>24.414634146341463</v>
      </c>
      <c r="AD131" s="264">
        <f t="shared" ref="AD131:AD144" si="445">(Z131/F131)*77</f>
        <v>31.804347826086957</v>
      </c>
      <c r="AE131" s="698">
        <f t="shared" ref="AE131:AE144" si="446">(AA131/G131)*77</f>
        <v>27.5</v>
      </c>
      <c r="AF131" s="308">
        <f t="shared" ref="AF131:AF144" si="447">(AB131/AB$146)*1000</f>
        <v>8.5472105395223608</v>
      </c>
      <c r="AG131" s="153">
        <f t="shared" ref="AG131:AG144" si="448">(AC131/AC$146)*1000</f>
        <v>5.905008675451203</v>
      </c>
      <c r="AH131" s="216">
        <f t="shared" ref="AH131:AH144" si="449">(AD131/AD$146)*1000</f>
        <v>6.8860871943555555</v>
      </c>
      <c r="AI131" s="729">
        <f t="shared" ref="AI131:AI144" si="450">(AE131/AE$146)*1000</f>
        <v>5.8767082332891274</v>
      </c>
      <c r="AJ131" s="716">
        <f t="shared" ref="AJ131:AJ144" si="451">(AF131-H$147)</f>
        <v>0.35048922804694982</v>
      </c>
      <c r="AK131" s="162">
        <f t="shared" ref="AK131:AK144" si="452">(AG131-I$147)</f>
        <v>-1.8469293090449206</v>
      </c>
      <c r="AL131" s="210">
        <f t="shared" ref="AL131:AL144" si="453">(AH131-J$147)</f>
        <v>-0.57659937280862383</v>
      </c>
      <c r="AM131" s="210">
        <f t="shared" ref="AM131:AM144" si="454">(AI131-K$147)</f>
        <v>-1.4225618397035733</v>
      </c>
      <c r="AN131" s="663">
        <v>10</v>
      </c>
      <c r="AO131" s="156">
        <v>11</v>
      </c>
      <c r="AP131" s="231">
        <v>6</v>
      </c>
      <c r="AQ131" s="286">
        <f>VLOOKUP(A131,'Hard Stats 2013-2014'!$A$2:$L$691,8,0)</f>
        <v>9</v>
      </c>
      <c r="AR131" s="774">
        <f t="shared" ref="AR131:AR144" si="455">(AN131/D131)*77</f>
        <v>9.3902439024390247</v>
      </c>
      <c r="AS131" s="160">
        <f t="shared" ref="AS131:AS144" si="456">(AO131/E131)*77</f>
        <v>10.329268292682928</v>
      </c>
      <c r="AT131" s="264">
        <f t="shared" ref="AT131:AT144" si="457">(AP131/F131)*77</f>
        <v>10.043478260869565</v>
      </c>
      <c r="AU131" s="264">
        <f t="shared" ref="AU131:AU144" si="458">(AQ131/G131)*77</f>
        <v>9.8999999999999986</v>
      </c>
      <c r="AV131" s="685">
        <f t="shared" ref="AV131:AV144" si="459">((AR131/AR$146)*1000)</f>
        <v>4.5576869780825335</v>
      </c>
      <c r="AW131" s="153">
        <f t="shared" ref="AW131:AW144" si="460">((AS131/AS$146)*1000)</f>
        <v>5.1454614162964631</v>
      </c>
      <c r="AX131" s="216">
        <f t="shared" ref="AX131:AX144" si="461">((AT131/AT$146)*1000)</f>
        <v>4.265307222169203</v>
      </c>
      <c r="AY131" s="216">
        <f t="shared" ref="AY131:AY144" si="462">((AU131/AU$146)*1000)</f>
        <v>4.0503333449535095</v>
      </c>
      <c r="AZ131" s="716">
        <f t="shared" ref="AZ131:AZ144" si="463">(AV131-H$147)</f>
        <v>-3.6390343333928774</v>
      </c>
      <c r="BA131" s="162">
        <f t="shared" ref="BA131:BA144" si="464">(AW131-I$147)</f>
        <v>-2.6064765681996604</v>
      </c>
      <c r="BB131" s="210">
        <f t="shared" ref="BB131:BB144" si="465">(AX131-J$147)</f>
        <v>-3.1973793449949763</v>
      </c>
      <c r="BC131" s="210">
        <f t="shared" ref="BC131:BC144" si="466">(AY131-K$147)</f>
        <v>-3.2489367280391912</v>
      </c>
      <c r="BD131" s="663">
        <v>270</v>
      </c>
      <c r="BE131" s="156">
        <v>204</v>
      </c>
      <c r="BF131" s="231">
        <v>101</v>
      </c>
      <c r="BG131" s="231">
        <f>VLOOKUP(A131,'Hard Stats 2013-2014'!$A$2:$L$691,9,0)</f>
        <v>190</v>
      </c>
      <c r="BH131" s="774">
        <f t="shared" ref="BH131:BH144" si="467">(BD131/D131)*77</f>
        <v>253.53658536585365</v>
      </c>
      <c r="BI131" s="160">
        <f t="shared" ref="BI131:BI144" si="468">(BE131/E131)*77</f>
        <v>191.5609756097561</v>
      </c>
      <c r="BJ131" s="264">
        <f t="shared" ref="BJ131:BJ144" si="469">(BF131/F131)*77</f>
        <v>169.06521739130434</v>
      </c>
      <c r="BK131" s="264">
        <f t="shared" ref="BK131:BK144" si="470">(BG131/G131)*77</f>
        <v>209</v>
      </c>
      <c r="BL131" s="685">
        <f t="shared" ref="BL131:BL144" si="471">(BH131/BH$146)*1000</f>
        <v>10.818804200755215</v>
      </c>
      <c r="BM131" s="153">
        <f t="shared" ref="BM131:BM144" si="472">(BI131/BI$146)*1000</f>
        <v>7.9594161850162459</v>
      </c>
      <c r="BN131" s="216">
        <f t="shared" ref="BN131:BN144" si="473">(BJ131/BJ$146)*1000</f>
        <v>6.7544067078048853</v>
      </c>
      <c r="BO131" s="216">
        <f t="shared" ref="BO131:BO144" si="474">(BK131/BK$146)*1000</f>
        <v>7.8434304676850175</v>
      </c>
      <c r="BP131" s="716">
        <f t="shared" ref="BP131:BP144" si="475">(BL131-H$147)</f>
        <v>2.6220828892798043</v>
      </c>
      <c r="BQ131" s="162">
        <f t="shared" ref="BQ131:BQ144" si="476">(BM131-I$147)</f>
        <v>0.20747820052012234</v>
      </c>
      <c r="BR131" s="210">
        <f t="shared" ref="BR131:BR144" si="477">(BN131-J$147)</f>
        <v>-0.70827985935929405</v>
      </c>
      <c r="BS131" s="210">
        <f t="shared" ref="BS131:BS144" si="478">(BO131-K$147)</f>
        <v>0.54416039469231681</v>
      </c>
      <c r="BT131" s="752">
        <f t="shared" ref="BT131:BT144" si="479">(((BP131+AZ131)+AJ131)+T131)</f>
        <v>4.7924586622029972</v>
      </c>
      <c r="BU131" s="163">
        <f t="shared" ref="BU131:BU144" si="480">(((BQ131+BA131)+AK131)+U131)</f>
        <v>-0.34221638107372865</v>
      </c>
      <c r="BV131" s="202">
        <f t="shared" ref="BV131:BV144" si="481">(((BR131+BB131)+AL131)+V131)</f>
        <v>-4.8214981260348519</v>
      </c>
      <c r="BW131" s="870">
        <f>(((BS131+BC131)+AM131)+W131)</f>
        <v>-2.4928033919684403</v>
      </c>
      <c r="BX131" s="893">
        <f t="shared" ref="BX131:BX144" si="482">((BW131*0.6)+(BV131*0.3)+(BU131*0.1))</f>
        <v>-2.9763531110988923</v>
      </c>
      <c r="BY131" s="509"/>
      <c r="BZ131" s="926">
        <f t="shared" si="423"/>
        <v>16</v>
      </c>
      <c r="CA131" s="132" t="str">
        <f t="shared" si="424"/>
        <v>Bobby Ryan</v>
      </c>
      <c r="CB131" s="70">
        <f t="shared" si="256"/>
        <v>-2.4928033919684403</v>
      </c>
      <c r="CC131" s="141">
        <v>10</v>
      </c>
      <c r="CD131" s="32" t="str">
        <f t="shared" ref="CD131:CE131" si="483">VLOOKUP(CC131,BZ$122:CB$137,2,FALSE)</f>
        <v>Shane Doan</v>
      </c>
      <c r="CE131" s="34">
        <f t="shared" si="483"/>
        <v>1.2581048365261482</v>
      </c>
      <c r="CF131" s="42"/>
      <c r="CG131" s="44" t="e">
        <f>RANK(CI131,CI$122:CI$167)</f>
        <v>#REF!</v>
      </c>
      <c r="CH131" s="27" t="e">
        <f>#REF!</f>
        <v>#REF!</v>
      </c>
      <c r="CI131" s="61" t="e">
        <f>#REF!</f>
        <v>#REF!</v>
      </c>
      <c r="CJ131" s="141">
        <f>CJ130+1</f>
        <v>7</v>
      </c>
      <c r="CK131" s="108" t="e">
        <f>VLOOKUP(CJ131,CG$122:CI$167,2,FALSE)</f>
        <v>#N/A</v>
      </c>
      <c r="CL131" s="34" t="e">
        <f>VLOOKUP(CK131,CH$122:CJ$167,2,FALSE)</f>
        <v>#N/A</v>
      </c>
      <c r="CM131" s="45"/>
      <c r="CN131" s="120">
        <f t="shared" si="426"/>
        <v>16</v>
      </c>
      <c r="CO131" s="32" t="str">
        <f t="shared" si="258"/>
        <v>Bobby Ryan</v>
      </c>
      <c r="CP131" s="34">
        <f t="shared" ref="CP131:CP144" si="484">BX131</f>
        <v>-2.9763531110988923</v>
      </c>
      <c r="CQ131" s="141">
        <v>10</v>
      </c>
      <c r="CR131" s="32" t="str">
        <f t="shared" ref="CR131:CS131" si="485">VLOOKUP(CQ131,CN$122:CP$137,2,FALSE)</f>
        <v>Brad Richards</v>
      </c>
      <c r="CS131" s="34">
        <f t="shared" si="485"/>
        <v>0.64443470981578743</v>
      </c>
      <c r="CT131" s="13"/>
      <c r="CU131" s="14"/>
      <c r="CV131" s="14"/>
      <c r="CW131" s="14"/>
      <c r="CX131" s="14"/>
      <c r="CY131" s="14"/>
      <c r="CZ131" s="14"/>
      <c r="DA131" s="14"/>
      <c r="DB131" s="14"/>
      <c r="DC131" s="14"/>
      <c r="DD131" s="14"/>
      <c r="DE131" s="14"/>
    </row>
    <row r="132" spans="1:109" ht="15.75" customHeight="1" outlineLevel="1">
      <c r="A132" t="str">
        <f t="shared" ref="A132:A144" si="486">C132</f>
        <v>Jeff Skinner</v>
      </c>
      <c r="B132" s="391" t="str">
        <f t="shared" si="417"/>
        <v>Skinner</v>
      </c>
      <c r="C132" s="438" t="s">
        <v>144</v>
      </c>
      <c r="D132" s="417">
        <v>82</v>
      </c>
      <c r="E132" s="154">
        <v>64</v>
      </c>
      <c r="F132" s="224">
        <v>42</v>
      </c>
      <c r="G132" s="224">
        <f>VLOOKUP(A132,'Hard Stats 2013-2014'!$A$2:$L$691,4,0)</f>
        <v>71</v>
      </c>
      <c r="H132" s="155">
        <v>31</v>
      </c>
      <c r="I132" s="156">
        <v>20</v>
      </c>
      <c r="J132" s="231">
        <v>13</v>
      </c>
      <c r="K132" s="1058">
        <f>VLOOKUP(A132,'Hard Stats 2013-2014'!$A$2:$L$691,5,0)</f>
        <v>33</v>
      </c>
      <c r="L132" s="497">
        <f t="shared" si="434"/>
        <v>29.109756097560975</v>
      </c>
      <c r="M132" s="158">
        <f t="shared" si="435"/>
        <v>24.0625</v>
      </c>
      <c r="N132" s="240">
        <f t="shared" si="421"/>
        <v>23.833333333333336</v>
      </c>
      <c r="O132" s="612">
        <f t="shared" si="422"/>
        <v>35.7887323943662</v>
      </c>
      <c r="P132" s="599">
        <f>(L132/(L$146))*1000</f>
        <v>12.450732584767074</v>
      </c>
      <c r="Q132" s="159">
        <f>(M132/(M$146))*1000</f>
        <v>9.6347100904439724</v>
      </c>
      <c r="R132" s="249">
        <f>(N132/(N$146))*1000</f>
        <v>9.2203924609063819</v>
      </c>
      <c r="S132" s="645">
        <f>(O132/(O$146))*1000</f>
        <v>12.637531667429624</v>
      </c>
      <c r="T132" s="632">
        <f>(P132-H$147)</f>
        <v>4.2540112732916633</v>
      </c>
      <c r="U132" s="20">
        <f>(Q132-I$147)</f>
        <v>1.8827721059478488</v>
      </c>
      <c r="V132" s="256">
        <f>(R132-J$147)</f>
        <v>1.7577058937422025</v>
      </c>
      <c r="W132" s="256">
        <f>(S132-K$147)</f>
        <v>5.3382615944369229</v>
      </c>
      <c r="X132" s="663">
        <v>32</v>
      </c>
      <c r="Y132" s="156">
        <v>24</v>
      </c>
      <c r="Z132" s="231">
        <v>11</v>
      </c>
      <c r="AA132" s="286">
        <f>VLOOKUP(A132,'Hard Stats 2013-2014'!$A$2:$L$691,6,0)</f>
        <v>21</v>
      </c>
      <c r="AB132" s="774">
        <f t="shared" si="444"/>
        <v>30.04878048780488</v>
      </c>
      <c r="AC132" s="160">
        <f t="shared" si="419"/>
        <v>28.875</v>
      </c>
      <c r="AD132" s="264">
        <f t="shared" si="445"/>
        <v>20.166666666666668</v>
      </c>
      <c r="AE132" s="698">
        <f t="shared" si="446"/>
        <v>22.774647887323944</v>
      </c>
      <c r="AF132" s="308">
        <f t="shared" si="447"/>
        <v>7.3921820882355558</v>
      </c>
      <c r="AG132" s="153">
        <f t="shared" si="448"/>
        <v>6.9838083373124791</v>
      </c>
      <c r="AH132" s="216">
        <f t="shared" si="449"/>
        <v>4.3663660655938745</v>
      </c>
      <c r="AI132" s="729">
        <f t="shared" si="450"/>
        <v>4.8669076636253612</v>
      </c>
      <c r="AJ132" s="716">
        <f t="shared" si="451"/>
        <v>-0.80453922323985516</v>
      </c>
      <c r="AK132" s="162">
        <f t="shared" si="452"/>
        <v>-0.76812964718364451</v>
      </c>
      <c r="AL132" s="210">
        <f t="shared" si="453"/>
        <v>-3.0963205015703048</v>
      </c>
      <c r="AM132" s="210">
        <f t="shared" si="454"/>
        <v>-2.4323624093673395</v>
      </c>
      <c r="AN132" s="663">
        <v>18</v>
      </c>
      <c r="AO132" s="156">
        <v>13</v>
      </c>
      <c r="AP132" s="231">
        <v>9</v>
      </c>
      <c r="AQ132" s="286">
        <f>VLOOKUP(A132,'Hard Stats 2013-2014'!$A$2:$L$691,8,0)</f>
        <v>20</v>
      </c>
      <c r="AR132" s="774">
        <f t="shared" si="455"/>
        <v>16.902439024390244</v>
      </c>
      <c r="AS132" s="160">
        <f t="shared" si="456"/>
        <v>15.640625</v>
      </c>
      <c r="AT132" s="264">
        <f t="shared" si="457"/>
        <v>16.5</v>
      </c>
      <c r="AU132" s="264">
        <f t="shared" si="458"/>
        <v>21.690140845070424</v>
      </c>
      <c r="AV132" s="685">
        <f t="shared" si="459"/>
        <v>8.2038365605485595</v>
      </c>
      <c r="AW132" s="153">
        <f t="shared" si="460"/>
        <v>7.7912810650170865</v>
      </c>
      <c r="AX132" s="216">
        <f t="shared" si="461"/>
        <v>7.007290436420833</v>
      </c>
      <c r="AY132" s="216">
        <f t="shared" si="462"/>
        <v>8.8739697698511968</v>
      </c>
      <c r="AZ132" s="716">
        <f t="shared" si="463"/>
        <v>7.1152490731485329E-3</v>
      </c>
      <c r="BA132" s="162">
        <f t="shared" si="464"/>
        <v>3.9343080520962914E-2</v>
      </c>
      <c r="BB132" s="210">
        <f t="shared" si="465"/>
        <v>-0.45539613074334628</v>
      </c>
      <c r="BC132" s="210">
        <f t="shared" si="466"/>
        <v>1.5746996968584961</v>
      </c>
      <c r="BD132" s="663">
        <v>215</v>
      </c>
      <c r="BE132" s="156">
        <v>210</v>
      </c>
      <c r="BF132" s="231">
        <v>159</v>
      </c>
      <c r="BG132" s="231">
        <f>VLOOKUP(A132,'Hard Stats 2013-2014'!$A$2:$L$691,9,0)</f>
        <v>274</v>
      </c>
      <c r="BH132" s="774">
        <f t="shared" si="467"/>
        <v>201.89024390243904</v>
      </c>
      <c r="BI132" s="160">
        <f t="shared" si="468"/>
        <v>252.65625</v>
      </c>
      <c r="BJ132" s="264">
        <f t="shared" si="469"/>
        <v>291.5</v>
      </c>
      <c r="BK132" s="264">
        <f t="shared" si="470"/>
        <v>297.15492957746483</v>
      </c>
      <c r="BL132" s="685">
        <f t="shared" si="471"/>
        <v>8.6149737154161912</v>
      </c>
      <c r="BM132" s="153">
        <f t="shared" si="472"/>
        <v>10.497943221965361</v>
      </c>
      <c r="BN132" s="216">
        <f t="shared" si="473"/>
        <v>11.645858241604179</v>
      </c>
      <c r="BO132" s="216">
        <f t="shared" si="474"/>
        <v>11.151741762060684</v>
      </c>
      <c r="BP132" s="716">
        <f t="shared" si="475"/>
        <v>0.41825240394078023</v>
      </c>
      <c r="BQ132" s="162">
        <f t="shared" si="476"/>
        <v>2.7460052374692374</v>
      </c>
      <c r="BR132" s="210">
        <f t="shared" si="477"/>
        <v>4.1831716744399996</v>
      </c>
      <c r="BS132" s="210">
        <f t="shared" si="478"/>
        <v>3.8524716890679835</v>
      </c>
      <c r="BT132" s="752">
        <f t="shared" si="479"/>
        <v>3.8748397030657369</v>
      </c>
      <c r="BU132" s="163">
        <f t="shared" si="480"/>
        <v>3.8999907767544046</v>
      </c>
      <c r="BV132" s="202">
        <f t="shared" si="481"/>
        <v>2.3891609358685511</v>
      </c>
      <c r="BW132" s="870">
        <f>(((BS132+BC132)+AM132)+W132)</f>
        <v>8.333070570996064</v>
      </c>
      <c r="BX132" s="893">
        <f t="shared" si="482"/>
        <v>6.1065897010336441</v>
      </c>
      <c r="BY132" s="509"/>
      <c r="BZ132" s="926">
        <f t="shared" si="423"/>
        <v>3</v>
      </c>
      <c r="CA132" s="132" t="str">
        <f t="shared" si="424"/>
        <v>Jeff Skinner</v>
      </c>
      <c r="CB132" s="70">
        <f t="shared" ref="CB132:CB144" si="487">BW132</f>
        <v>8.333070570996064</v>
      </c>
      <c r="CC132" s="141">
        <v>11</v>
      </c>
      <c r="CD132" s="107" t="str">
        <f t="shared" ref="CD132:CE132" si="488">VLOOKUP(CC132,BZ$122:CB$137,2,FALSE)</f>
        <v>David Krejci</v>
      </c>
      <c r="CE132" s="99">
        <f t="shared" si="488"/>
        <v>1.1310714533682313</v>
      </c>
      <c r="CF132" s="42"/>
      <c r="CG132" s="44" t="e">
        <f>RANK(CI132,CI$100:CI$136)</f>
        <v>#REF!</v>
      </c>
      <c r="CH132" s="27" t="e">
        <f>#REF!</f>
        <v>#REF!</v>
      </c>
      <c r="CI132" s="64" t="e">
        <f>#REF!</f>
        <v>#REF!</v>
      </c>
      <c r="CJ132" s="141">
        <f>CJ85+1</f>
        <v>1</v>
      </c>
      <c r="CK132" s="110" t="e">
        <f>VLOOKUP(CJ132,CG$100:CI$136,2,FALSE)</f>
        <v>#N/A</v>
      </c>
      <c r="CL132" s="101" t="e">
        <f>VLOOKUP(CK132,CH$100:CJ$136,2,FALSE)</f>
        <v>#N/A</v>
      </c>
      <c r="CM132" s="45"/>
      <c r="CN132" s="120">
        <f t="shared" si="426"/>
        <v>6</v>
      </c>
      <c r="CO132" s="32" t="str">
        <f t="shared" ref="CO132:CO144" si="489">C132</f>
        <v>Jeff Skinner</v>
      </c>
      <c r="CP132" s="34">
        <f t="shared" si="484"/>
        <v>6.1065897010336441</v>
      </c>
      <c r="CQ132" s="141">
        <v>11</v>
      </c>
      <c r="CR132" s="110" t="str">
        <f t="shared" ref="CR132:CS132" si="490">VLOOKUP(CQ132,CN$122:CP$137,2,FALSE)</f>
        <v>Derek Stepan</v>
      </c>
      <c r="CS132" s="101">
        <f t="shared" si="490"/>
        <v>-1.9427926207884749E-2</v>
      </c>
      <c r="CT132" s="13"/>
      <c r="CU132" s="14"/>
      <c r="CV132" s="14"/>
      <c r="CW132" s="14"/>
      <c r="CX132" s="14"/>
      <c r="CY132" s="14"/>
      <c r="CZ132" s="14"/>
      <c r="DA132" s="14"/>
      <c r="DB132" s="14"/>
      <c r="DC132" s="14"/>
      <c r="DD132" s="14"/>
      <c r="DE132" s="14"/>
    </row>
    <row r="133" spans="1:109" ht="15.75" customHeight="1" outlineLevel="1">
      <c r="A133" t="str">
        <f t="shared" si="486"/>
        <v>Martin St. Louis</v>
      </c>
      <c r="B133" s="391" t="str">
        <f t="shared" si="417"/>
        <v>St. Louis</v>
      </c>
      <c r="C133" s="445" t="s">
        <v>250</v>
      </c>
      <c r="D133" s="417">
        <v>82</v>
      </c>
      <c r="E133" s="154">
        <v>77</v>
      </c>
      <c r="F133" s="224">
        <v>48</v>
      </c>
      <c r="G133" s="224">
        <f>VLOOKUP(A133,'Hard Stats 2013-2014'!$A$2:$L$691,4,0)</f>
        <v>81</v>
      </c>
      <c r="H133" s="155">
        <v>31</v>
      </c>
      <c r="I133" s="156">
        <v>25</v>
      </c>
      <c r="J133" s="231">
        <v>17</v>
      </c>
      <c r="K133" s="1058">
        <f>VLOOKUP(A133,'Hard Stats 2013-2014'!$A$2:$L$691,5,0)</f>
        <v>30</v>
      </c>
      <c r="L133" s="497">
        <f t="shared" si="434"/>
        <v>29.109756097560975</v>
      </c>
      <c r="M133" s="158">
        <f t="shared" si="435"/>
        <v>25</v>
      </c>
      <c r="N133" s="240">
        <f t="shared" si="421"/>
        <v>27.270833333333336</v>
      </c>
      <c r="O133" s="612">
        <f t="shared" si="422"/>
        <v>28.518518518518515</v>
      </c>
      <c r="P133" s="599">
        <f>(L133/(L$146))*1000</f>
        <v>12.450732584767074</v>
      </c>
      <c r="Q133" s="159">
        <f>(M133/(M$146))*1000</f>
        <v>10.010088405656075</v>
      </c>
      <c r="R133" s="249">
        <f>(N133/(N$146))*1000</f>
        <v>10.550256758152495</v>
      </c>
      <c r="S133" s="645">
        <f>(O133/(O$146))*1000</f>
        <v>10.07031142971384</v>
      </c>
      <c r="T133" s="632">
        <f>(P133-H$147)</f>
        <v>4.2540112732916633</v>
      </c>
      <c r="U133" s="20">
        <f>(Q133-I$147)</f>
        <v>2.2581504211599519</v>
      </c>
      <c r="V133" s="256">
        <f>(R133-J$147)</f>
        <v>3.0875701909883153</v>
      </c>
      <c r="W133" s="256">
        <f>(S133-K$147)</f>
        <v>2.7710413567211392</v>
      </c>
      <c r="X133" s="663">
        <v>68</v>
      </c>
      <c r="Y133" s="156">
        <v>49</v>
      </c>
      <c r="Z133" s="231">
        <v>43</v>
      </c>
      <c r="AA133" s="286">
        <f>VLOOKUP(A133,'Hard Stats 2013-2014'!$A$2:$L$691,6,0)</f>
        <v>39</v>
      </c>
      <c r="AB133" s="774">
        <f t="shared" si="444"/>
        <v>63.853658536585364</v>
      </c>
      <c r="AC133" s="160">
        <f t="shared" si="419"/>
        <v>49</v>
      </c>
      <c r="AD133" s="264">
        <f t="shared" si="445"/>
        <v>68.979166666666671</v>
      </c>
      <c r="AE133" s="698">
        <f t="shared" si="446"/>
        <v>37.074074074074069</v>
      </c>
      <c r="AF133" s="308">
        <f t="shared" si="447"/>
        <v>15.708386937500554</v>
      </c>
      <c r="AG133" s="153">
        <f t="shared" si="448"/>
        <v>11.851311117863602</v>
      </c>
      <c r="AH133" s="216">
        <f t="shared" si="449"/>
        <v>14.934956656179047</v>
      </c>
      <c r="AI133" s="729">
        <f t="shared" si="450"/>
        <v>7.9226733219157106</v>
      </c>
      <c r="AJ133" s="716">
        <f t="shared" si="451"/>
        <v>7.5116656260251435</v>
      </c>
      <c r="AK133" s="162">
        <f t="shared" si="452"/>
        <v>4.0993731333674788</v>
      </c>
      <c r="AL133" s="210">
        <f t="shared" si="453"/>
        <v>7.4722700890148674</v>
      </c>
      <c r="AM133" s="210">
        <f t="shared" si="454"/>
        <v>0.62340324892300991</v>
      </c>
      <c r="AN133" s="663">
        <v>41</v>
      </c>
      <c r="AO133" s="156">
        <v>16</v>
      </c>
      <c r="AP133" s="231">
        <v>20</v>
      </c>
      <c r="AQ133" s="286">
        <f>VLOOKUP(A133,'Hard Stats 2013-2014'!$A$2:$L$691,8,0)</f>
        <v>21</v>
      </c>
      <c r="AR133" s="774">
        <f t="shared" si="455"/>
        <v>38.5</v>
      </c>
      <c r="AS133" s="160">
        <f t="shared" si="456"/>
        <v>16</v>
      </c>
      <c r="AT133" s="264">
        <f t="shared" si="457"/>
        <v>32.083333333333336</v>
      </c>
      <c r="AU133" s="264">
        <f t="shared" si="458"/>
        <v>19.962962962962962</v>
      </c>
      <c r="AV133" s="685">
        <f t="shared" si="459"/>
        <v>18.686516610138387</v>
      </c>
      <c r="AW133" s="153">
        <f t="shared" si="460"/>
        <v>7.9703015090684293</v>
      </c>
      <c r="AX133" s="216">
        <f t="shared" si="461"/>
        <v>13.625286959707175</v>
      </c>
      <c r="AY133" s="216">
        <f t="shared" si="462"/>
        <v>8.1673388437334165</v>
      </c>
      <c r="AZ133" s="716">
        <f t="shared" si="463"/>
        <v>10.489795298662976</v>
      </c>
      <c r="BA133" s="162">
        <f t="shared" si="464"/>
        <v>0.21836352457230568</v>
      </c>
      <c r="BB133" s="210">
        <f t="shared" si="465"/>
        <v>6.1626003925429957</v>
      </c>
      <c r="BC133" s="210">
        <f t="shared" si="466"/>
        <v>0.86806877074071576</v>
      </c>
      <c r="BD133" s="663">
        <v>254</v>
      </c>
      <c r="BE133" s="156">
        <v>185</v>
      </c>
      <c r="BF133" s="231">
        <v>112</v>
      </c>
      <c r="BG133" s="231">
        <f>VLOOKUP(A133,'Hard Stats 2013-2014'!$A$2:$L$691,9,0)</f>
        <v>204</v>
      </c>
      <c r="BH133" s="774">
        <f t="shared" si="467"/>
        <v>238.51219512195124</v>
      </c>
      <c r="BI133" s="160">
        <f t="shared" si="468"/>
        <v>185</v>
      </c>
      <c r="BJ133" s="264">
        <f t="shared" si="469"/>
        <v>179.66666666666669</v>
      </c>
      <c r="BK133" s="264">
        <f t="shared" si="470"/>
        <v>193.92592592592592</v>
      </c>
      <c r="BL133" s="685">
        <f t="shared" si="471"/>
        <v>10.177689877747502</v>
      </c>
      <c r="BM133" s="153">
        <f t="shared" si="472"/>
        <v>7.6868056739684523</v>
      </c>
      <c r="BN133" s="216">
        <f t="shared" si="473"/>
        <v>7.1779503627497467</v>
      </c>
      <c r="BO133" s="216">
        <f t="shared" si="474"/>
        <v>7.2777249563705029</v>
      </c>
      <c r="BP133" s="716">
        <f t="shared" si="475"/>
        <v>1.9809685662720913</v>
      </c>
      <c r="BQ133" s="162">
        <f t="shared" si="476"/>
        <v>-6.5132310527671322E-2</v>
      </c>
      <c r="BR133" s="210">
        <f t="shared" si="477"/>
        <v>-0.28473620441443259</v>
      </c>
      <c r="BS133" s="210">
        <f t="shared" si="478"/>
        <v>-2.1545116622197824E-2</v>
      </c>
      <c r="BT133" s="752">
        <f t="shared" si="479"/>
        <v>24.236440764251874</v>
      </c>
      <c r="BU133" s="163">
        <f t="shared" si="480"/>
        <v>6.510754768572065</v>
      </c>
      <c r="BV133" s="202">
        <f t="shared" si="481"/>
        <v>16.437704468131745</v>
      </c>
      <c r="BW133" s="870">
        <f>(((BS133+BC133)+AM133)+W133)</f>
        <v>4.240968259762667</v>
      </c>
      <c r="BX133" s="893">
        <f t="shared" si="482"/>
        <v>8.1269677731543304</v>
      </c>
      <c r="BY133" s="509"/>
      <c r="BZ133" s="926">
        <f t="shared" si="423"/>
        <v>7</v>
      </c>
      <c r="CA133" s="132" t="str">
        <f t="shared" si="424"/>
        <v>Martin St. Louis</v>
      </c>
      <c r="CB133" s="70">
        <f t="shared" si="487"/>
        <v>4.240968259762667</v>
      </c>
      <c r="CC133" s="141">
        <v>12</v>
      </c>
      <c r="CD133" s="32" t="str">
        <f t="shared" ref="CD133:CE133" si="491">VLOOKUP(CC133,BZ$122:CB$137,2,FALSE)</f>
        <v>Brent Burns</v>
      </c>
      <c r="CE133" s="34">
        <f t="shared" si="491"/>
        <v>0.95512522342313844</v>
      </c>
      <c r="CF133" s="42"/>
      <c r="CG133" s="44" t="e">
        <f>RANK(CI133,CI$122:CI$167)</f>
        <v>#REF!</v>
      </c>
      <c r="CH133" s="27" t="e">
        <f>#REF!</f>
        <v>#REF!</v>
      </c>
      <c r="CI133" s="61" t="e">
        <f>#REF!</f>
        <v>#REF!</v>
      </c>
      <c r="CJ133" s="141" t="e">
        <f>CJ164+1</f>
        <v>#REF!</v>
      </c>
      <c r="CK133" s="108" t="e">
        <f t="shared" ref="CK133:CL135" si="492">VLOOKUP(CJ133,CG$122:CI$167,2,FALSE)</f>
        <v>#REF!</v>
      </c>
      <c r="CL133" s="34" t="e">
        <f t="shared" si="492"/>
        <v>#REF!</v>
      </c>
      <c r="CM133" s="45"/>
      <c r="CN133" s="120">
        <f t="shared" si="426"/>
        <v>4</v>
      </c>
      <c r="CO133" s="32" t="str">
        <f t="shared" si="489"/>
        <v>Martin St. Louis</v>
      </c>
      <c r="CP133" s="34">
        <f t="shared" si="484"/>
        <v>8.1269677731543304</v>
      </c>
      <c r="CQ133" s="141">
        <v>12</v>
      </c>
      <c r="CR133" s="32" t="str">
        <f t="shared" ref="CR133:CS133" si="493">VLOOKUP(CQ133,CN$122:CP$137,2,FALSE)</f>
        <v>David Krejci</v>
      </c>
      <c r="CS133" s="34">
        <f t="shared" si="493"/>
        <v>-0.80287239774647523</v>
      </c>
      <c r="CT133" s="13"/>
      <c r="CU133" s="14"/>
      <c r="CV133" s="14"/>
      <c r="CW133" s="14"/>
      <c r="CX133" s="14"/>
      <c r="CY133" s="14"/>
      <c r="CZ133" s="14"/>
      <c r="DA133" s="14"/>
      <c r="DB133" s="14"/>
      <c r="DC133" s="14"/>
      <c r="DD133" s="14"/>
      <c r="DE133" s="14"/>
    </row>
    <row r="134" spans="1:109" ht="15.75" customHeight="1" outlineLevel="1">
      <c r="A134" t="str">
        <f t="shared" si="486"/>
        <v>Alexander Steen</v>
      </c>
      <c r="B134" s="391" t="str">
        <f t="shared" si="417"/>
        <v>Steen</v>
      </c>
      <c r="C134" s="433" t="s">
        <v>29</v>
      </c>
      <c r="D134" s="417">
        <v>72</v>
      </c>
      <c r="E134" s="154">
        <v>43</v>
      </c>
      <c r="F134" s="224">
        <v>40</v>
      </c>
      <c r="G134" s="224">
        <f>VLOOKUP(A134,'Hard Stats 2013-2014'!$A$2:$L$691,4,0)</f>
        <v>68</v>
      </c>
      <c r="H134" s="155">
        <v>20</v>
      </c>
      <c r="I134" s="156">
        <v>15</v>
      </c>
      <c r="J134" s="231">
        <v>8</v>
      </c>
      <c r="K134" s="1058">
        <f>VLOOKUP(A134,'Hard Stats 2013-2014'!$A$2:$L$691,5,0)</f>
        <v>33</v>
      </c>
      <c r="L134" s="497">
        <f t="shared" si="434"/>
        <v>21.388888888888889</v>
      </c>
      <c r="M134" s="158">
        <f t="shared" si="435"/>
        <v>26.86046511627907</v>
      </c>
      <c r="N134" s="238">
        <f t="shared" si="421"/>
        <v>15.4</v>
      </c>
      <c r="O134" s="610">
        <f t="shared" si="422"/>
        <v>37.367647058823529</v>
      </c>
      <c r="P134" s="597">
        <f>(L134/(L$146))*1000</f>
        <v>9.1483877414955206</v>
      </c>
      <c r="Q134" s="159">
        <f>(M134/(M$146))*1000</f>
        <v>10.755025217239783</v>
      </c>
      <c r="R134" s="247">
        <f>(N134/(N$146))*1000</f>
        <v>5.9577920516625849</v>
      </c>
      <c r="S134" s="643">
        <f>(O134/(O$146))*1000</f>
        <v>13.195069829227988</v>
      </c>
      <c r="T134" s="630">
        <f>(P134-H$147)</f>
        <v>0.95166643002010964</v>
      </c>
      <c r="U134" s="20">
        <f>(Q134-I$147)</f>
        <v>3.0030872327436597</v>
      </c>
      <c r="V134" s="254">
        <f>(R134-J$147)</f>
        <v>-1.5048945155015945</v>
      </c>
      <c r="W134" s="254">
        <f>(S134-K$147)</f>
        <v>5.8957997562352871</v>
      </c>
      <c r="X134" s="661">
        <v>31</v>
      </c>
      <c r="Y134" s="156">
        <v>13</v>
      </c>
      <c r="Z134" s="231">
        <v>19</v>
      </c>
      <c r="AA134" s="286">
        <f>VLOOKUP(A134,'Hard Stats 2013-2014'!$A$2:$L$691,6,0)</f>
        <v>29</v>
      </c>
      <c r="AB134" s="774">
        <f t="shared" si="444"/>
        <v>33.152777777777779</v>
      </c>
      <c r="AC134" s="160">
        <f t="shared" si="419"/>
        <v>23.279069767441857</v>
      </c>
      <c r="AD134" s="262">
        <f t="shared" si="445"/>
        <v>36.574999999999996</v>
      </c>
      <c r="AE134" s="696">
        <f t="shared" si="446"/>
        <v>32.838235294117645</v>
      </c>
      <c r="AF134" s="161">
        <f t="shared" si="447"/>
        <v>8.1557842310307223</v>
      </c>
      <c r="AG134" s="153">
        <f t="shared" si="448"/>
        <v>5.6303571091511451</v>
      </c>
      <c r="AH134" s="214">
        <f t="shared" si="449"/>
        <v>7.919000273508888</v>
      </c>
      <c r="AI134" s="727">
        <f t="shared" si="450"/>
        <v>7.0174810079864285</v>
      </c>
      <c r="AJ134" s="714">
        <f t="shared" si="451"/>
        <v>-4.0937080444688689E-2</v>
      </c>
      <c r="AK134" s="162">
        <f t="shared" si="452"/>
        <v>-2.1215808753449785</v>
      </c>
      <c r="AL134" s="208">
        <f t="shared" si="453"/>
        <v>0.45631370634470869</v>
      </c>
      <c r="AM134" s="208">
        <f t="shared" si="454"/>
        <v>-0.28178906500627221</v>
      </c>
      <c r="AN134" s="661">
        <v>10</v>
      </c>
      <c r="AO134" s="156">
        <v>5</v>
      </c>
      <c r="AP134" s="231">
        <v>9</v>
      </c>
      <c r="AQ134" s="286">
        <f>VLOOKUP(A134,'Hard Stats 2013-2014'!$A$2:$L$691,8,0)</f>
        <v>17</v>
      </c>
      <c r="AR134" s="774">
        <f t="shared" si="455"/>
        <v>10.694444444444445</v>
      </c>
      <c r="AS134" s="160">
        <f t="shared" si="456"/>
        <v>8.9534883720930232</v>
      </c>
      <c r="AT134" s="262">
        <f t="shared" si="457"/>
        <v>17.324999999999999</v>
      </c>
      <c r="AU134" s="262">
        <f t="shared" si="458"/>
        <v>19.25</v>
      </c>
      <c r="AV134" s="683">
        <f t="shared" si="459"/>
        <v>5.1906990583717745</v>
      </c>
      <c r="AW134" s="153">
        <f t="shared" si="460"/>
        <v>4.4601251177199774</v>
      </c>
      <c r="AX134" s="214">
        <f t="shared" si="461"/>
        <v>7.3576549582418735</v>
      </c>
      <c r="AY134" s="214">
        <f t="shared" si="462"/>
        <v>7.8756481707429362</v>
      </c>
      <c r="AZ134" s="714">
        <f t="shared" si="463"/>
        <v>-3.0060222531036365</v>
      </c>
      <c r="BA134" s="162">
        <f t="shared" si="464"/>
        <v>-3.2918128667761462</v>
      </c>
      <c r="BB134" s="208">
        <f t="shared" si="465"/>
        <v>-0.10503160892230579</v>
      </c>
      <c r="BC134" s="208">
        <f t="shared" si="466"/>
        <v>0.57637809775023552</v>
      </c>
      <c r="BD134" s="661">
        <v>218</v>
      </c>
      <c r="BE134" s="156">
        <v>134</v>
      </c>
      <c r="BF134" s="231">
        <v>129</v>
      </c>
      <c r="BG134" s="231">
        <f>VLOOKUP(A134,'Hard Stats 2013-2014'!$A$2:$L$691,9,0)</f>
        <v>211</v>
      </c>
      <c r="BH134" s="774">
        <f t="shared" si="467"/>
        <v>233.13888888888889</v>
      </c>
      <c r="BI134" s="160">
        <f t="shared" si="468"/>
        <v>239.95348837209303</v>
      </c>
      <c r="BJ134" s="262">
        <f t="shared" si="469"/>
        <v>248.32500000000002</v>
      </c>
      <c r="BK134" s="262">
        <f t="shared" si="470"/>
        <v>238.9264705882353</v>
      </c>
      <c r="BL134" s="683">
        <f t="shared" si="471"/>
        <v>9.9484024636162687</v>
      </c>
      <c r="BM134" s="153">
        <f t="shared" si="472"/>
        <v>9.9701396535520423</v>
      </c>
      <c r="BN134" s="214">
        <f t="shared" si="473"/>
        <v>9.9209528228005439</v>
      </c>
      <c r="BO134" s="214">
        <f t="shared" si="474"/>
        <v>8.9665222916182437</v>
      </c>
      <c r="BP134" s="714">
        <f t="shared" si="475"/>
        <v>1.7516811521408577</v>
      </c>
      <c r="BQ134" s="162">
        <f t="shared" si="476"/>
        <v>2.2182016690559188</v>
      </c>
      <c r="BR134" s="208">
        <f t="shared" si="477"/>
        <v>2.4582662556363646</v>
      </c>
      <c r="BS134" s="208">
        <f t="shared" si="478"/>
        <v>1.667252218625543</v>
      </c>
      <c r="BT134" s="750">
        <f t="shared" si="479"/>
        <v>-0.34361175138735778</v>
      </c>
      <c r="BU134" s="163">
        <f t="shared" si="480"/>
        <v>-0.19210484032154618</v>
      </c>
      <c r="BV134" s="202">
        <f t="shared" si="481"/>
        <v>1.304653837557173</v>
      </c>
      <c r="BW134" s="870">
        <f>(((BS134+BC134)+AM134)+W134)</f>
        <v>7.8576410076047933</v>
      </c>
      <c r="BX134" s="893">
        <f t="shared" si="482"/>
        <v>5.0867702717978727</v>
      </c>
      <c r="BY134" s="509"/>
      <c r="BZ134" s="926">
        <f t="shared" si="423"/>
        <v>5</v>
      </c>
      <c r="CA134" s="132" t="str">
        <f t="shared" si="424"/>
        <v>Alexander Steen</v>
      </c>
      <c r="CB134" s="70">
        <f t="shared" si="487"/>
        <v>7.8576410076047933</v>
      </c>
      <c r="CC134" s="141">
        <v>13</v>
      </c>
      <c r="CD134" s="32" t="str">
        <f t="shared" ref="CD134:CE134" si="494">VLOOKUP(CC134,BZ$122:CB$137,2,FALSE)</f>
        <v>Brad Richards</v>
      </c>
      <c r="CE134" s="34">
        <f t="shared" si="494"/>
        <v>8.1855614121988829E-2</v>
      </c>
      <c r="CF134" s="42"/>
      <c r="CG134" s="44" t="e">
        <f>RANK(CI134,CI$122:CI$167)</f>
        <v>#REF!</v>
      </c>
      <c r="CH134" s="27" t="e">
        <f>#REF!</f>
        <v>#REF!</v>
      </c>
      <c r="CI134" s="61" t="e">
        <f>#REF!</f>
        <v>#REF!</v>
      </c>
      <c r="CJ134" s="141" t="e">
        <f>CJ133+1</f>
        <v>#REF!</v>
      </c>
      <c r="CK134" s="108" t="e">
        <f t="shared" si="492"/>
        <v>#REF!</v>
      </c>
      <c r="CL134" s="34" t="e">
        <f t="shared" si="492"/>
        <v>#REF!</v>
      </c>
      <c r="CM134" s="45"/>
      <c r="CN134" s="120">
        <f t="shared" si="426"/>
        <v>7</v>
      </c>
      <c r="CO134" s="32" t="str">
        <f t="shared" si="489"/>
        <v>Alexander Steen</v>
      </c>
      <c r="CP134" s="34">
        <f t="shared" si="484"/>
        <v>5.0867702717978727</v>
      </c>
      <c r="CQ134" s="141">
        <v>13</v>
      </c>
      <c r="CR134" s="32" t="str">
        <f t="shared" ref="CR134:CS134" si="495">VLOOKUP(CQ134,CN$122:CP$137,2,FALSE)</f>
        <v>Brent Burns</v>
      </c>
      <c r="CS134" s="34">
        <f t="shared" si="495"/>
        <v>-0.92717516982755499</v>
      </c>
      <c r="CT134" s="13"/>
      <c r="CU134" s="14"/>
      <c r="CV134" s="14"/>
      <c r="CW134" s="14"/>
      <c r="CX134" s="14"/>
      <c r="CY134" s="14"/>
      <c r="CZ134" s="14"/>
      <c r="DA134" s="14"/>
      <c r="DB134" s="14"/>
      <c r="DC134" s="14"/>
      <c r="DD134" s="14"/>
      <c r="DE134" s="14"/>
    </row>
    <row r="135" spans="1:109" ht="15.75" customHeight="1" outlineLevel="1">
      <c r="A135" t="str">
        <f t="shared" si="486"/>
        <v>Derek Stepan</v>
      </c>
      <c r="B135" s="391" t="str">
        <f t="shared" si="417"/>
        <v>Stepan</v>
      </c>
      <c r="C135" s="441" t="s">
        <v>126</v>
      </c>
      <c r="D135" s="422">
        <v>82</v>
      </c>
      <c r="E135" s="338">
        <v>82</v>
      </c>
      <c r="F135" s="339">
        <v>48</v>
      </c>
      <c r="G135" s="339">
        <f>VLOOKUP(A135,'Hard Stats 2013-2014'!$A$2:$L$691,4,0)</f>
        <v>82</v>
      </c>
      <c r="H135" s="340">
        <v>21</v>
      </c>
      <c r="I135" s="341">
        <v>17</v>
      </c>
      <c r="J135" s="342">
        <v>18</v>
      </c>
      <c r="K135" s="1062">
        <f>VLOOKUP(A135,'Hard Stats 2013-2014'!$A$2:$L$691,5,0)</f>
        <v>17</v>
      </c>
      <c r="L135" s="804">
        <f t="shared" si="434"/>
        <v>19.719512195121951</v>
      </c>
      <c r="M135" s="344">
        <f t="shared" si="435"/>
        <v>15.963414634146341</v>
      </c>
      <c r="N135" s="240">
        <f t="shared" si="421"/>
        <v>28.875</v>
      </c>
      <c r="O135" s="612">
        <f t="shared" si="422"/>
        <v>15.963414634146341</v>
      </c>
      <c r="P135" s="599">
        <f>(L135/(L$146))*1000</f>
        <v>8.4343672348422114</v>
      </c>
      <c r="Q135" s="159">
        <f>(M135/(M$146))*1000</f>
        <v>6.3918076697579522</v>
      </c>
      <c r="R135" s="249">
        <f>(N135/(N$146))*1000</f>
        <v>11.170860096867347</v>
      </c>
      <c r="S135" s="645">
        <f>(O135/(O$146))*1000</f>
        <v>5.636918227120308</v>
      </c>
      <c r="T135" s="632">
        <f>(P135-H$147)</f>
        <v>0.23764592336680046</v>
      </c>
      <c r="U135" s="20">
        <f>(Q135-I$147)</f>
        <v>-1.3601303147381714</v>
      </c>
      <c r="V135" s="256">
        <f>(R135-J$147)</f>
        <v>3.7081735297031679</v>
      </c>
      <c r="W135" s="256">
        <f>(S135-K$147)</f>
        <v>-1.6623518458723927</v>
      </c>
      <c r="X135" s="676">
        <v>24</v>
      </c>
      <c r="Y135" s="156">
        <v>34</v>
      </c>
      <c r="Z135" s="231">
        <v>26</v>
      </c>
      <c r="AA135" s="286">
        <f>VLOOKUP(A135,'Hard Stats 2013-2014'!$A$2:$L$691,6,0)</f>
        <v>40</v>
      </c>
      <c r="AB135" s="774">
        <f t="shared" si="444"/>
        <v>22.536585365853657</v>
      </c>
      <c r="AC135" s="160">
        <f t="shared" si="419"/>
        <v>31.926829268292682</v>
      </c>
      <c r="AD135" s="264">
        <f t="shared" si="445"/>
        <v>41.708333333333329</v>
      </c>
      <c r="AE135" s="698">
        <f t="shared" si="446"/>
        <v>37.560975609756099</v>
      </c>
      <c r="AF135" s="308">
        <f t="shared" si="447"/>
        <v>5.5441365661766664</v>
      </c>
      <c r="AG135" s="153">
        <f t="shared" si="448"/>
        <v>7.7219344217438799</v>
      </c>
      <c r="AH135" s="216">
        <f t="shared" si="449"/>
        <v>9.0304389083873282</v>
      </c>
      <c r="AI135" s="729">
        <f t="shared" si="450"/>
        <v>8.0267234405900272</v>
      </c>
      <c r="AJ135" s="716">
        <f t="shared" si="451"/>
        <v>-2.6525847452987446</v>
      </c>
      <c r="AK135" s="162">
        <f t="shared" si="452"/>
        <v>-3.0003562752243695E-2</v>
      </c>
      <c r="AL135" s="210">
        <f t="shared" si="453"/>
        <v>1.5677523412231489</v>
      </c>
      <c r="AM135" s="210">
        <f t="shared" si="454"/>
        <v>0.72745336759732648</v>
      </c>
      <c r="AN135" s="676">
        <v>10</v>
      </c>
      <c r="AO135" s="156">
        <v>16</v>
      </c>
      <c r="AP135" s="231">
        <v>10</v>
      </c>
      <c r="AQ135" s="286">
        <f>VLOOKUP(A135,'Hard Stats 2013-2014'!$A$2:$L$691,8,0)</f>
        <v>18</v>
      </c>
      <c r="AR135" s="774">
        <f t="shared" si="455"/>
        <v>9.3902439024390247</v>
      </c>
      <c r="AS135" s="160">
        <f t="shared" si="456"/>
        <v>15.02439024390244</v>
      </c>
      <c r="AT135" s="264">
        <f t="shared" si="457"/>
        <v>16.041666666666668</v>
      </c>
      <c r="AU135" s="264">
        <f t="shared" si="458"/>
        <v>16.902439024390244</v>
      </c>
      <c r="AV135" s="685">
        <f t="shared" si="459"/>
        <v>4.5576869780825335</v>
      </c>
      <c r="AW135" s="153">
        <f t="shared" si="460"/>
        <v>7.484307514613036</v>
      </c>
      <c r="AX135" s="216">
        <f t="shared" si="461"/>
        <v>6.8126434798535875</v>
      </c>
      <c r="AY135" s="216">
        <f t="shared" si="462"/>
        <v>6.9152032718718468</v>
      </c>
      <c r="AZ135" s="716">
        <f t="shared" si="463"/>
        <v>-3.6390343333928774</v>
      </c>
      <c r="BA135" s="162">
        <f t="shared" si="464"/>
        <v>-0.26763046988308759</v>
      </c>
      <c r="BB135" s="210">
        <f t="shared" si="465"/>
        <v>-0.65004308731059179</v>
      </c>
      <c r="BC135" s="210">
        <f t="shared" si="466"/>
        <v>-0.3840668011208539</v>
      </c>
      <c r="BD135" s="676">
        <v>166</v>
      </c>
      <c r="BE135" s="156">
        <v>169</v>
      </c>
      <c r="BF135" s="231">
        <v>108</v>
      </c>
      <c r="BG135" s="231">
        <f>VLOOKUP(A135,'Hard Stats 2013-2014'!$A$2:$L$691,9,0)</f>
        <v>199</v>
      </c>
      <c r="BH135" s="774">
        <f t="shared" si="467"/>
        <v>155.8780487804878</v>
      </c>
      <c r="BI135" s="350">
        <f t="shared" si="468"/>
        <v>158.69512195121951</v>
      </c>
      <c r="BJ135" s="264">
        <f t="shared" si="469"/>
        <v>173.25</v>
      </c>
      <c r="BK135" s="264">
        <f t="shared" si="470"/>
        <v>186.86585365853659</v>
      </c>
      <c r="BL135" s="685">
        <f t="shared" si="471"/>
        <v>6.6515611012050595</v>
      </c>
      <c r="BM135" s="153">
        <f t="shared" si="472"/>
        <v>6.5938300748418888</v>
      </c>
      <c r="BN135" s="216">
        <f t="shared" si="473"/>
        <v>6.9215949926515403</v>
      </c>
      <c r="BO135" s="216">
        <f t="shared" si="474"/>
        <v>7.0127719136618927</v>
      </c>
      <c r="BP135" s="716">
        <f t="shared" si="475"/>
        <v>-1.5451602102703514</v>
      </c>
      <c r="BQ135" s="162">
        <f t="shared" si="476"/>
        <v>-1.1581079096542348</v>
      </c>
      <c r="BR135" s="210">
        <f t="shared" si="477"/>
        <v>-0.54109157451263901</v>
      </c>
      <c r="BS135" s="210">
        <f t="shared" si="478"/>
        <v>-0.28649815933080802</v>
      </c>
      <c r="BT135" s="763">
        <f t="shared" si="479"/>
        <v>-7.5991333655951729</v>
      </c>
      <c r="BU135" s="163">
        <f t="shared" si="480"/>
        <v>-2.8158722570277375</v>
      </c>
      <c r="BV135" s="202">
        <f t="shared" si="481"/>
        <v>4.084791209103086</v>
      </c>
      <c r="BW135" s="870">
        <f>(((BS135+BC135)+AM135)+W135)</f>
        <v>-1.6054634387267281</v>
      </c>
      <c r="BX135" s="893">
        <f t="shared" si="482"/>
        <v>-1.9427926207884749E-2</v>
      </c>
      <c r="BY135" s="509"/>
      <c r="BZ135" s="926">
        <f t="shared" si="423"/>
        <v>15</v>
      </c>
      <c r="CA135" s="132" t="str">
        <f t="shared" si="424"/>
        <v>Derek Stepan</v>
      </c>
      <c r="CB135" s="70">
        <f t="shared" si="487"/>
        <v>-1.6054634387267281</v>
      </c>
      <c r="CC135" s="141">
        <v>14</v>
      </c>
      <c r="CD135" s="32" t="str">
        <f t="shared" ref="CD135:CE135" si="496">VLOOKUP(CC135,BZ$122:CB$137,2,FALSE)</f>
        <v>Kyle Turris</v>
      </c>
      <c r="CE135" s="34">
        <f t="shared" si="496"/>
        <v>-1.1994281810335963</v>
      </c>
      <c r="CF135" s="42"/>
      <c r="CG135" s="44" t="e">
        <f>RANK(CI135,CI$122:CI$167)</f>
        <v>#REF!</v>
      </c>
      <c r="CH135" s="27" t="e">
        <f>#REF!</f>
        <v>#REF!</v>
      </c>
      <c r="CI135" s="61" t="e">
        <f>#REF!</f>
        <v>#REF!</v>
      </c>
      <c r="CJ135" s="141" t="e">
        <f>CJ134+1</f>
        <v>#REF!</v>
      </c>
      <c r="CK135" s="108" t="e">
        <f t="shared" si="492"/>
        <v>#REF!</v>
      </c>
      <c r="CL135" s="34" t="e">
        <f t="shared" si="492"/>
        <v>#REF!</v>
      </c>
      <c r="CM135" s="45"/>
      <c r="CN135" s="120">
        <f t="shared" si="426"/>
        <v>11</v>
      </c>
      <c r="CO135" s="32" t="str">
        <f t="shared" si="489"/>
        <v>Derek Stepan</v>
      </c>
      <c r="CP135" s="34">
        <f t="shared" si="484"/>
        <v>-1.9427926207884749E-2</v>
      </c>
      <c r="CQ135" s="141">
        <v>14</v>
      </c>
      <c r="CR135" s="32" t="str">
        <f t="shared" ref="CR135:CS135" si="497">VLOOKUP(CQ135,CN$122:CP$137,2,FALSE)</f>
        <v>Shane Doan</v>
      </c>
      <c r="CS135" s="34">
        <f t="shared" si="497"/>
        <v>-1.2149746082623085</v>
      </c>
      <c r="CT135" s="13"/>
      <c r="CU135" s="14"/>
      <c r="CV135" s="14"/>
      <c r="CW135" s="14"/>
      <c r="CX135" s="14"/>
      <c r="CY135" s="14"/>
      <c r="CZ135" s="14"/>
      <c r="DA135" s="14"/>
      <c r="DB135" s="14"/>
      <c r="DC135" s="14"/>
      <c r="DD135" s="14"/>
      <c r="DE135" s="14"/>
    </row>
    <row r="136" spans="1:109" ht="15.75" customHeight="1" outlineLevel="1">
      <c r="A136" t="str">
        <f t="shared" si="486"/>
        <v>Kyle Turris</v>
      </c>
      <c r="B136" s="391" t="str">
        <f t="shared" si="417"/>
        <v>Turris</v>
      </c>
      <c r="C136" s="438" t="s">
        <v>148</v>
      </c>
      <c r="D136" s="421">
        <v>65</v>
      </c>
      <c r="E136" s="189">
        <v>55</v>
      </c>
      <c r="F136" s="226">
        <v>48</v>
      </c>
      <c r="G136" s="226">
        <f>VLOOKUP(A136,'Hard Stats 2013-2014'!$A$2:$L$691,4,0)</f>
        <v>82</v>
      </c>
      <c r="H136" s="190">
        <v>11</v>
      </c>
      <c r="I136" s="82">
        <v>12</v>
      </c>
      <c r="J136" s="233">
        <v>12</v>
      </c>
      <c r="K136" s="1063">
        <f>VLOOKUP(A136,'Hard Stats 2013-2014'!$A$2:$L$691,5,0)</f>
        <v>26</v>
      </c>
      <c r="L136" s="802">
        <f t="shared" si="434"/>
        <v>13.030769230769231</v>
      </c>
      <c r="M136" s="80">
        <f t="shared" si="435"/>
        <v>16.8</v>
      </c>
      <c r="N136" s="241">
        <f t="shared" si="421"/>
        <v>19.25</v>
      </c>
      <c r="O136" s="619">
        <f t="shared" si="422"/>
        <v>24.414634146341463</v>
      </c>
      <c r="P136" s="605">
        <f>(L136/(L$146))*1000</f>
        <v>5.5734793009726546</v>
      </c>
      <c r="Q136" s="36">
        <f>(M136/(M$146))*1000</f>
        <v>6.7267794086008825</v>
      </c>
      <c r="R136" s="250">
        <f>(N136/(N$146))*1000</f>
        <v>7.4472400645782306</v>
      </c>
      <c r="S136" s="651">
        <f>(O136/(O$146))*1000</f>
        <v>8.6211690532428253</v>
      </c>
      <c r="T136" s="638">
        <f>(P136-H$147)</f>
        <v>-2.6232420105027563</v>
      </c>
      <c r="U136" s="37">
        <f>(Q136-I$147)</f>
        <v>-1.0251585758952411</v>
      </c>
      <c r="V136" s="257">
        <f>(R136-J$147)</f>
        <v>-1.5446502585948707E-2</v>
      </c>
      <c r="W136" s="257">
        <f>(S136-K$147)</f>
        <v>1.3218989802501246</v>
      </c>
      <c r="X136" s="671">
        <v>14</v>
      </c>
      <c r="Y136" s="82">
        <v>17</v>
      </c>
      <c r="Z136" s="233">
        <v>17</v>
      </c>
      <c r="AA136" s="286">
        <f>VLOOKUP(A136,'Hard Stats 2013-2014'!$A$2:$L$691,6,0)</f>
        <v>32</v>
      </c>
      <c r="AB136" s="777">
        <f t="shared" si="444"/>
        <v>16.584615384615386</v>
      </c>
      <c r="AC136" s="81">
        <f t="shared" si="419"/>
        <v>23.8</v>
      </c>
      <c r="AD136" s="265">
        <f t="shared" si="445"/>
        <v>27.270833333333336</v>
      </c>
      <c r="AE136" s="704">
        <f t="shared" si="446"/>
        <v>30.04878048780488</v>
      </c>
      <c r="AF136" s="358">
        <f t="shared" si="447"/>
        <v>4.0799158833146247</v>
      </c>
      <c r="AG136" s="38">
        <f t="shared" si="448"/>
        <v>5.7563511143908928</v>
      </c>
      <c r="AH136" s="217">
        <f t="shared" si="449"/>
        <v>5.9045177477917159</v>
      </c>
      <c r="AI136" s="736">
        <f t="shared" si="450"/>
        <v>6.4213787524720223</v>
      </c>
      <c r="AJ136" s="722">
        <f t="shared" si="451"/>
        <v>-4.1168054281607862</v>
      </c>
      <c r="AK136" s="39">
        <f t="shared" si="452"/>
        <v>-1.9955868701052308</v>
      </c>
      <c r="AL136" s="211">
        <f t="shared" si="453"/>
        <v>-1.5581688193724634</v>
      </c>
      <c r="AM136" s="211">
        <f t="shared" si="454"/>
        <v>-0.87789132052067842</v>
      </c>
      <c r="AN136" s="671">
        <v>1</v>
      </c>
      <c r="AO136" s="82">
        <v>5</v>
      </c>
      <c r="AP136" s="233">
        <v>9</v>
      </c>
      <c r="AQ136" s="286">
        <f>VLOOKUP(A136,'Hard Stats 2013-2014'!$A$2:$L$691,8,0)</f>
        <v>14</v>
      </c>
      <c r="AR136" s="777">
        <f t="shared" si="455"/>
        <v>1.1846153846153846</v>
      </c>
      <c r="AS136" s="81">
        <f t="shared" si="456"/>
        <v>7</v>
      </c>
      <c r="AT136" s="265">
        <f t="shared" si="457"/>
        <v>14.4375</v>
      </c>
      <c r="AU136" s="265">
        <f t="shared" si="458"/>
        <v>13.146341463414634</v>
      </c>
      <c r="AV136" s="691">
        <f t="shared" si="459"/>
        <v>0.57496974185041183</v>
      </c>
      <c r="AW136" s="38">
        <f t="shared" si="460"/>
        <v>3.4870069102174375</v>
      </c>
      <c r="AX136" s="217">
        <f t="shared" si="461"/>
        <v>6.1313791318682282</v>
      </c>
      <c r="AY136" s="217">
        <f t="shared" si="462"/>
        <v>5.3784914336781027</v>
      </c>
      <c r="AZ136" s="722">
        <f t="shared" si="463"/>
        <v>-7.6217515696249993</v>
      </c>
      <c r="BA136" s="39">
        <f t="shared" si="464"/>
        <v>-4.2649310742786861</v>
      </c>
      <c r="BB136" s="211">
        <f t="shared" si="465"/>
        <v>-1.3313074352959511</v>
      </c>
      <c r="BC136" s="211">
        <f t="shared" si="466"/>
        <v>-1.920778639314598</v>
      </c>
      <c r="BD136" s="671">
        <v>125</v>
      </c>
      <c r="BE136" s="82">
        <v>133</v>
      </c>
      <c r="BF136" s="233">
        <v>118</v>
      </c>
      <c r="BG136" s="233">
        <f>VLOOKUP(A136,'Hard Stats 2013-2014'!$A$2:$L$691,9,0)</f>
        <v>215</v>
      </c>
      <c r="BH136" s="777">
        <f t="shared" si="467"/>
        <v>148.07692307692309</v>
      </c>
      <c r="BI136" s="81">
        <f t="shared" si="468"/>
        <v>186.2</v>
      </c>
      <c r="BJ136" s="265">
        <f t="shared" si="469"/>
        <v>189.29166666666669</v>
      </c>
      <c r="BK136" s="265">
        <f t="shared" si="470"/>
        <v>201.89024390243904</v>
      </c>
      <c r="BL136" s="691">
        <f t="shared" si="471"/>
        <v>6.3186748181048999</v>
      </c>
      <c r="BM136" s="38">
        <f t="shared" si="472"/>
        <v>7.7366660350968957</v>
      </c>
      <c r="BN136" s="217">
        <f t="shared" si="473"/>
        <v>7.562483417897055</v>
      </c>
      <c r="BO136" s="217">
        <f t="shared" si="474"/>
        <v>7.5766128715442562</v>
      </c>
      <c r="BP136" s="722">
        <f t="shared" si="475"/>
        <v>-1.878046493370511</v>
      </c>
      <c r="BQ136" s="39">
        <f t="shared" si="476"/>
        <v>-1.5271949399227935E-2</v>
      </c>
      <c r="BR136" s="211">
        <f t="shared" si="477"/>
        <v>9.9796850732875697E-2</v>
      </c>
      <c r="BS136" s="211">
        <f t="shared" si="478"/>
        <v>0.27734279855155552</v>
      </c>
      <c r="BT136" s="759">
        <f t="shared" si="479"/>
        <v>-16.239845501659051</v>
      </c>
      <c r="BU136" s="85">
        <f t="shared" si="480"/>
        <v>-7.300948469678386</v>
      </c>
      <c r="BV136" s="203">
        <f t="shared" si="481"/>
        <v>-2.8051259065214875</v>
      </c>
      <c r="BW136" s="872">
        <f>(((BS136+BC136)+AM136)+W136)</f>
        <v>-1.1994281810335963</v>
      </c>
      <c r="BX136" s="896">
        <f t="shared" si="482"/>
        <v>-2.2912895275444427</v>
      </c>
      <c r="BY136" s="509"/>
      <c r="BZ136" s="926">
        <f t="shared" si="423"/>
        <v>14</v>
      </c>
      <c r="CA136" s="132" t="str">
        <f t="shared" si="424"/>
        <v>Kyle Turris</v>
      </c>
      <c r="CB136" s="70">
        <f t="shared" si="487"/>
        <v>-1.1994281810335963</v>
      </c>
      <c r="CC136" s="141">
        <v>15</v>
      </c>
      <c r="CD136" s="107" t="str">
        <f t="shared" ref="CD136:CE136" si="498">VLOOKUP(CC136,BZ$122:CB$137,2,FALSE)</f>
        <v>Derek Stepan</v>
      </c>
      <c r="CE136" s="99">
        <f t="shared" si="498"/>
        <v>-1.6054634387267281</v>
      </c>
      <c r="CF136" s="42"/>
      <c r="CG136" s="44" t="e">
        <f>RANK(CI136,CI$100:CI$136)</f>
        <v>#REF!</v>
      </c>
      <c r="CH136" s="27" t="e">
        <f>#REF!</f>
        <v>#REF!</v>
      </c>
      <c r="CI136" s="61" t="e">
        <f>#REF!</f>
        <v>#REF!</v>
      </c>
      <c r="CJ136" s="141" t="e">
        <f>CJ111+1</f>
        <v>#REF!</v>
      </c>
      <c r="CK136" s="135" t="e">
        <f>VLOOKUP(CJ136,CG$100:CI$136,2,FALSE)</f>
        <v>#REF!</v>
      </c>
      <c r="CL136" s="101" t="e">
        <f>VLOOKUP(CK136,CH$100:CJ$136,2,FALSE)</f>
        <v>#REF!</v>
      </c>
      <c r="CM136" s="45"/>
      <c r="CN136" s="120">
        <f t="shared" si="426"/>
        <v>15</v>
      </c>
      <c r="CO136" s="32" t="str">
        <f t="shared" si="489"/>
        <v>Kyle Turris</v>
      </c>
      <c r="CP136" s="34">
        <f t="shared" si="484"/>
        <v>-2.2912895275444427</v>
      </c>
      <c r="CQ136" s="141">
        <v>15</v>
      </c>
      <c r="CR136" s="110" t="str">
        <f t="shared" ref="CR136:CS136" si="499">VLOOKUP(CQ136,CN$122:CP$137,2,FALSE)</f>
        <v>Kyle Turris</v>
      </c>
      <c r="CS136" s="101">
        <f t="shared" si="499"/>
        <v>-2.2912895275444427</v>
      </c>
      <c r="CT136" s="13"/>
      <c r="CU136" s="14"/>
      <c r="CV136" s="14"/>
      <c r="CW136" s="14"/>
      <c r="CX136" s="14"/>
      <c r="CY136" s="14"/>
      <c r="CZ136" s="14"/>
      <c r="DA136" s="14"/>
      <c r="DB136" s="14"/>
      <c r="DC136" s="14"/>
      <c r="DD136" s="14"/>
      <c r="DE136" s="14"/>
    </row>
    <row r="137" spans="1:109" ht="15.75" customHeight="1" outlineLevel="1">
      <c r="A137" t="str">
        <f t="shared" si="486"/>
        <v>Thomas Vanek</v>
      </c>
      <c r="B137" s="391" t="str">
        <f t="shared" si="417"/>
        <v>Vanek</v>
      </c>
      <c r="C137" s="445" t="s">
        <v>117</v>
      </c>
      <c r="D137" s="421">
        <v>80</v>
      </c>
      <c r="E137" s="189">
        <v>78</v>
      </c>
      <c r="F137" s="226">
        <v>38</v>
      </c>
      <c r="G137" s="226">
        <f>VLOOKUP(A137,'Hard Stats 2013-2014'!$A$2:$L$691,4,0)</f>
        <v>78</v>
      </c>
      <c r="H137" s="190">
        <v>32</v>
      </c>
      <c r="I137" s="82">
        <v>26</v>
      </c>
      <c r="J137" s="233">
        <v>20</v>
      </c>
      <c r="K137" s="1063">
        <f>VLOOKUP(A137,'Hard Stats 2013-2014'!$A$2:$L$691,5,0)</f>
        <v>27</v>
      </c>
      <c r="L137" s="802">
        <f t="shared" si="434"/>
        <v>30.8</v>
      </c>
      <c r="M137" s="80">
        <f t="shared" si="435"/>
        <v>25.666666666666664</v>
      </c>
      <c r="N137" s="241">
        <f t="shared" si="421"/>
        <v>40.526315789473685</v>
      </c>
      <c r="O137" s="619">
        <f t="shared" si="422"/>
        <v>26.653846153846153</v>
      </c>
      <c r="P137" s="605">
        <f>(L137/(L$146))*1000</f>
        <v>13.173678347753549</v>
      </c>
      <c r="Q137" s="36">
        <f>(M137/(M$146))*1000</f>
        <v>10.27702409647357</v>
      </c>
      <c r="R137" s="250">
        <f>(N137/(N$146))*1000</f>
        <v>15.67840013595417</v>
      </c>
      <c r="S137" s="651">
        <f>(O137/(O$146))*1000</f>
        <v>9.4118679900787061</v>
      </c>
      <c r="T137" s="638">
        <f>(P137-H$147)</f>
        <v>4.9769570362781383</v>
      </c>
      <c r="U137" s="37">
        <f>(Q137-I$147)</f>
        <v>2.5250861119774459</v>
      </c>
      <c r="V137" s="257">
        <f>(R137-J$147)</f>
        <v>8.2157135687899903</v>
      </c>
      <c r="W137" s="257">
        <f>(S137-K$147)</f>
        <v>2.1125979170860054</v>
      </c>
      <c r="X137" s="671">
        <v>41</v>
      </c>
      <c r="Y137" s="82">
        <v>35</v>
      </c>
      <c r="Z137" s="233">
        <v>21</v>
      </c>
      <c r="AA137" s="367">
        <f>VLOOKUP(A137,'Hard Stats 2013-2014'!$A$2:$L$691,6,0)</f>
        <v>41</v>
      </c>
      <c r="AB137" s="777">
        <f t="shared" si="444"/>
        <v>39.462499999999999</v>
      </c>
      <c r="AC137" s="81">
        <f t="shared" si="419"/>
        <v>34.551282051282051</v>
      </c>
      <c r="AD137" s="265">
        <f t="shared" si="445"/>
        <v>42.55263157894737</v>
      </c>
      <c r="AE137" s="704">
        <f t="shared" si="446"/>
        <v>40.474358974358978</v>
      </c>
      <c r="AF137" s="358">
        <f t="shared" si="447"/>
        <v>9.7080141330656016</v>
      </c>
      <c r="AG137" s="38">
        <f t="shared" si="448"/>
        <v>8.3566937369551049</v>
      </c>
      <c r="AH137" s="217">
        <f t="shared" si="449"/>
        <v>9.2132413154397064</v>
      </c>
      <c r="AI137" s="736">
        <f t="shared" si="450"/>
        <v>8.6493090407896407</v>
      </c>
      <c r="AJ137" s="722">
        <f t="shared" si="451"/>
        <v>1.5112928215901906</v>
      </c>
      <c r="AK137" s="39">
        <f t="shared" si="452"/>
        <v>0.60475575245898128</v>
      </c>
      <c r="AL137" s="211">
        <f t="shared" si="453"/>
        <v>1.750554748275527</v>
      </c>
      <c r="AM137" s="211">
        <f t="shared" si="454"/>
        <v>1.35003896779694</v>
      </c>
      <c r="AN137" s="671">
        <v>28</v>
      </c>
      <c r="AO137" s="82">
        <v>24</v>
      </c>
      <c r="AP137" s="233">
        <v>14</v>
      </c>
      <c r="AQ137" s="530">
        <f>VLOOKUP(A137,'Hard Stats 2013-2014'!$A$2:$L$691,8,0)</f>
        <v>18</v>
      </c>
      <c r="AR137" s="777">
        <f t="shared" si="455"/>
        <v>26.95</v>
      </c>
      <c r="AS137" s="81">
        <f t="shared" si="456"/>
        <v>23.692307692307693</v>
      </c>
      <c r="AT137" s="265">
        <f t="shared" si="457"/>
        <v>28.368421052631579</v>
      </c>
      <c r="AU137" s="265">
        <f t="shared" si="458"/>
        <v>17.76923076923077</v>
      </c>
      <c r="AV137" s="691">
        <f t="shared" si="459"/>
        <v>13.08056162709687</v>
      </c>
      <c r="AW137" s="38">
        <f t="shared" si="460"/>
        <v>11.802177234582096</v>
      </c>
      <c r="AX137" s="217">
        <f t="shared" si="461"/>
        <v>12.047622153846344</v>
      </c>
      <c r="AY137" s="217">
        <f t="shared" si="462"/>
        <v>7.2698290806857884</v>
      </c>
      <c r="AZ137" s="722">
        <f t="shared" si="463"/>
        <v>4.8838403156214589</v>
      </c>
      <c r="BA137" s="39">
        <f t="shared" si="464"/>
        <v>4.0502392500859727</v>
      </c>
      <c r="BB137" s="211">
        <f t="shared" si="465"/>
        <v>4.5849355866821648</v>
      </c>
      <c r="BC137" s="211">
        <f t="shared" si="466"/>
        <v>-2.9440992306912328E-2</v>
      </c>
      <c r="BD137" s="671">
        <v>238</v>
      </c>
      <c r="BE137" s="82">
        <v>204</v>
      </c>
      <c r="BF137" s="233">
        <v>119</v>
      </c>
      <c r="BG137" s="233">
        <f>VLOOKUP(A137,'Hard Stats 2013-2014'!$A$2:$L$691,9,0)</f>
        <v>248</v>
      </c>
      <c r="BH137" s="777">
        <f t="shared" si="467"/>
        <v>229.07500000000002</v>
      </c>
      <c r="BI137" s="81">
        <f t="shared" si="468"/>
        <v>201.38461538461539</v>
      </c>
      <c r="BJ137" s="265">
        <f t="shared" si="469"/>
        <v>241.13157894736844</v>
      </c>
      <c r="BK137" s="265">
        <f t="shared" si="470"/>
        <v>244.82051282051282</v>
      </c>
      <c r="BL137" s="691">
        <f t="shared" si="471"/>
        <v>9.7749899436082792</v>
      </c>
      <c r="BM137" s="38">
        <f t="shared" si="472"/>
        <v>8.3675913739914378</v>
      </c>
      <c r="BN137" s="217">
        <f t="shared" si="473"/>
        <v>9.6335649605325546</v>
      </c>
      <c r="BO137" s="217">
        <f t="shared" si="474"/>
        <v>9.1877161213908156</v>
      </c>
      <c r="BP137" s="722">
        <f t="shared" si="475"/>
        <v>1.5782686321328683</v>
      </c>
      <c r="BQ137" s="39">
        <f t="shared" si="476"/>
        <v>0.61565338949531423</v>
      </c>
      <c r="BR137" s="211">
        <f t="shared" si="477"/>
        <v>2.1708783933683753</v>
      </c>
      <c r="BS137" s="211">
        <f t="shared" si="478"/>
        <v>1.8884460483981149</v>
      </c>
      <c r="BT137" s="759">
        <f t="shared" si="479"/>
        <v>12.950358805622656</v>
      </c>
      <c r="BU137" s="85">
        <f t="shared" si="480"/>
        <v>7.7957345040177142</v>
      </c>
      <c r="BV137" s="203">
        <f t="shared" si="481"/>
        <v>16.722082297116057</v>
      </c>
      <c r="BW137" s="872">
        <f>(((BS137+BC137)+AM137)+W137)</f>
        <v>5.321641940974148</v>
      </c>
      <c r="BX137" s="896">
        <f t="shared" si="482"/>
        <v>8.9891833041210774</v>
      </c>
      <c r="BY137" s="509"/>
      <c r="BZ137" s="452">
        <f t="shared" si="423"/>
        <v>6</v>
      </c>
      <c r="CA137" s="132" t="str">
        <f t="shared" si="424"/>
        <v>Thomas Vanek</v>
      </c>
      <c r="CB137" s="71">
        <f t="shared" si="487"/>
        <v>5.321641940974148</v>
      </c>
      <c r="CC137" s="141">
        <f t="shared" ref="CC137" si="500">CC168+1</f>
        <v>16</v>
      </c>
      <c r="CD137" s="1041" t="str">
        <f t="shared" ref="CD137:CE137" si="501">VLOOKUP(CC137,BZ$122:CB$137,2,FALSE)</f>
        <v>Bobby Ryan</v>
      </c>
      <c r="CE137" s="29">
        <f t="shared" si="501"/>
        <v>-2.4928033919684403</v>
      </c>
      <c r="CF137" s="42"/>
      <c r="CG137" s="44" t="e">
        <f>RANK(CI137,CI$3:CI$161)</f>
        <v>#REF!</v>
      </c>
      <c r="CH137" s="27" t="e">
        <f>#REF!</f>
        <v>#REF!</v>
      </c>
      <c r="CI137" s="64" t="e">
        <f>#REF!</f>
        <v>#REF!</v>
      </c>
      <c r="CJ137" s="141">
        <f>CJ182+1</f>
        <v>2</v>
      </c>
      <c r="CK137" s="32" t="e">
        <f>VLOOKUP(CJ137,CG$3:CI$161,2,FALSE)</f>
        <v>#N/A</v>
      </c>
      <c r="CL137" s="34" t="e">
        <f>VLOOKUP(CK137,CH$3:CJ$161,2,FALSE)</f>
        <v>#N/A</v>
      </c>
      <c r="CM137" s="45"/>
      <c r="CN137" s="120">
        <f t="shared" si="426"/>
        <v>3</v>
      </c>
      <c r="CO137" s="32" t="str">
        <f t="shared" si="489"/>
        <v>Thomas Vanek</v>
      </c>
      <c r="CP137" s="34">
        <f t="shared" si="484"/>
        <v>8.9891833041210774</v>
      </c>
      <c r="CQ137" s="141">
        <v>16</v>
      </c>
      <c r="CR137" s="934" t="str">
        <f t="shared" ref="CR137:CS137" si="502">VLOOKUP(CQ137,CN$122:CP$137,2,FALSE)</f>
        <v>Bobby Ryan</v>
      </c>
      <c r="CS137" s="935">
        <f t="shared" si="502"/>
        <v>-2.9763531110988923</v>
      </c>
      <c r="CT137" s="13"/>
      <c r="CU137" s="14"/>
      <c r="CV137" s="14"/>
      <c r="CW137" s="14"/>
      <c r="CX137" s="14"/>
      <c r="CY137" s="14"/>
      <c r="CZ137" s="14"/>
      <c r="DA137" s="14"/>
      <c r="DB137" s="14"/>
      <c r="DC137" s="14"/>
      <c r="DD137" s="14"/>
      <c r="DE137" s="14"/>
    </row>
    <row r="138" spans="1:109" ht="15.75" customHeight="1" outlineLevel="1">
      <c r="A138" t="str">
        <f t="shared" si="486"/>
        <v>Oliver Ekman-Larsson</v>
      </c>
      <c r="B138" s="495" t="str">
        <f t="shared" si="417"/>
        <v>Ekman-Larsson</v>
      </c>
      <c r="C138" s="437" t="s">
        <v>157</v>
      </c>
      <c r="D138" s="420">
        <v>48</v>
      </c>
      <c r="E138" s="328">
        <v>82</v>
      </c>
      <c r="F138" s="329">
        <v>48</v>
      </c>
      <c r="G138" s="329">
        <f>VLOOKUP(A138,'Hard Stats 2013-2014'!$A$2:$L$691,4,0)</f>
        <v>80</v>
      </c>
      <c r="H138" s="330">
        <v>1</v>
      </c>
      <c r="I138" s="93">
        <v>13</v>
      </c>
      <c r="J138" s="260">
        <v>3</v>
      </c>
      <c r="K138" s="1060">
        <f>VLOOKUP(A138,'Hard Stats 2013-2014'!$A$2:$L$691,5,0)</f>
        <v>15</v>
      </c>
      <c r="L138" s="801">
        <f t="shared" si="434"/>
        <v>1.6041666666666665</v>
      </c>
      <c r="M138" s="87">
        <f t="shared" si="435"/>
        <v>12.207317073170731</v>
      </c>
      <c r="N138" s="242">
        <f t="shared" si="421"/>
        <v>4.8125</v>
      </c>
      <c r="O138" s="617">
        <f t="shared" si="422"/>
        <v>14.4375</v>
      </c>
      <c r="P138" s="603">
        <f>(L138/(L$146))*1000</f>
        <v>0.68612908061216393</v>
      </c>
      <c r="Q138" s="88">
        <f>(M138/(M$146))*1000</f>
        <v>4.8878529239325514</v>
      </c>
      <c r="R138" s="251">
        <f>(N138/(N$146))*1000</f>
        <v>1.8618100161445577</v>
      </c>
      <c r="S138" s="649">
        <f>(O138/(O$146))*1000</f>
        <v>5.0980951612926324</v>
      </c>
      <c r="T138" s="636">
        <f>(P138-H$147)</f>
        <v>-7.5105922308632467</v>
      </c>
      <c r="U138" s="89">
        <f>(Q138-I$147)</f>
        <v>-2.8640850605635721</v>
      </c>
      <c r="V138" s="258">
        <f>(R138-J$147)</f>
        <v>-5.6008765510196215</v>
      </c>
      <c r="W138" s="258">
        <f>(S138-K$147)</f>
        <v>-2.2011749117000683</v>
      </c>
      <c r="X138" s="675">
        <v>10</v>
      </c>
      <c r="Y138" s="93">
        <v>19</v>
      </c>
      <c r="Z138" s="260">
        <v>21</v>
      </c>
      <c r="AA138" s="529">
        <f>VLOOKUP(A138,'Hard Stats 2013-2014'!$A$2:$L$691,6,0)</f>
        <v>29</v>
      </c>
      <c r="AB138" s="776">
        <f t="shared" si="444"/>
        <v>16.041666666666668</v>
      </c>
      <c r="AC138" s="90">
        <f t="shared" si="419"/>
        <v>17.841463414634148</v>
      </c>
      <c r="AD138" s="266">
        <f t="shared" si="445"/>
        <v>33.6875</v>
      </c>
      <c r="AE138" s="702">
        <f t="shared" si="446"/>
        <v>27.912499999999998</v>
      </c>
      <c r="AF138" s="733">
        <f t="shared" si="447"/>
        <v>3.9463472085632527</v>
      </c>
      <c r="AG138" s="91">
        <f t="shared" si="448"/>
        <v>4.3151986474451096</v>
      </c>
      <c r="AH138" s="218">
        <f t="shared" si="449"/>
        <v>7.2938160413897668</v>
      </c>
      <c r="AI138" s="734">
        <f t="shared" si="450"/>
        <v>5.9648588567884637</v>
      </c>
      <c r="AJ138" s="720">
        <f t="shared" si="451"/>
        <v>-4.2503741029121578</v>
      </c>
      <c r="AK138" s="92">
        <f t="shared" si="452"/>
        <v>-3.436739337051014</v>
      </c>
      <c r="AL138" s="212">
        <f t="shared" si="453"/>
        <v>-0.16887052577441253</v>
      </c>
      <c r="AM138" s="212">
        <f t="shared" si="454"/>
        <v>-1.334411216204237</v>
      </c>
      <c r="AN138" s="675">
        <v>2</v>
      </c>
      <c r="AO138" s="93">
        <v>8</v>
      </c>
      <c r="AP138" s="260">
        <v>8</v>
      </c>
      <c r="AQ138" s="286">
        <f>VLOOKUP(A138,'Hard Stats 2013-2014'!$A$2:$L$691,8,0)</f>
        <v>22</v>
      </c>
      <c r="AR138" s="776">
        <f t="shared" si="455"/>
        <v>3.208333333333333</v>
      </c>
      <c r="AS138" s="90">
        <f t="shared" si="456"/>
        <v>7.51219512195122</v>
      </c>
      <c r="AT138" s="266">
        <f t="shared" si="457"/>
        <v>12.833333333333332</v>
      </c>
      <c r="AU138" s="266">
        <f t="shared" si="458"/>
        <v>21.175000000000001</v>
      </c>
      <c r="AV138" s="689">
        <f t="shared" si="459"/>
        <v>1.557209717511532</v>
      </c>
      <c r="AW138" s="91">
        <f t="shared" si="460"/>
        <v>3.742153757306518</v>
      </c>
      <c r="AX138" s="218">
        <f t="shared" si="461"/>
        <v>5.450114783882869</v>
      </c>
      <c r="AY138" s="218">
        <f t="shared" si="462"/>
        <v>8.6632129878172304</v>
      </c>
      <c r="AZ138" s="720">
        <f t="shared" si="463"/>
        <v>-6.6395115939638787</v>
      </c>
      <c r="BA138" s="92">
        <f t="shared" si="464"/>
        <v>-4.0097842271896056</v>
      </c>
      <c r="BB138" s="212">
        <f t="shared" si="465"/>
        <v>-2.0125717832813104</v>
      </c>
      <c r="BC138" s="212">
        <f t="shared" si="466"/>
        <v>1.3639429148245297</v>
      </c>
      <c r="BD138" s="675">
        <v>50</v>
      </c>
      <c r="BE138" s="93">
        <v>147</v>
      </c>
      <c r="BF138" s="260">
        <v>101</v>
      </c>
      <c r="BG138" s="260">
        <f>VLOOKUP(A138,'Hard Stats 2013-2014'!$A$2:$L$691,9,0)</f>
        <v>199</v>
      </c>
      <c r="BH138" s="776">
        <f t="shared" si="467"/>
        <v>80.208333333333343</v>
      </c>
      <c r="BI138" s="90">
        <f t="shared" si="468"/>
        <v>138.03658536585365</v>
      </c>
      <c r="BJ138" s="266">
        <f t="shared" si="469"/>
        <v>162.02083333333331</v>
      </c>
      <c r="BK138" s="266">
        <f t="shared" si="470"/>
        <v>191.53749999999999</v>
      </c>
      <c r="BL138" s="689">
        <f t="shared" si="471"/>
        <v>3.422615526473487</v>
      </c>
      <c r="BM138" s="91">
        <f t="shared" si="472"/>
        <v>5.7354616627322939</v>
      </c>
      <c r="BN138" s="218">
        <f t="shared" si="473"/>
        <v>6.4729730949796815</v>
      </c>
      <c r="BO138" s="218">
        <f t="shared" si="474"/>
        <v>7.1880912115034397</v>
      </c>
      <c r="BP138" s="720">
        <f t="shared" si="475"/>
        <v>-4.7741057850019235</v>
      </c>
      <c r="BQ138" s="92">
        <f t="shared" si="476"/>
        <v>-2.0164763217638297</v>
      </c>
      <c r="BR138" s="212">
        <f t="shared" si="477"/>
        <v>-0.98971347218449779</v>
      </c>
      <c r="BS138" s="212">
        <f t="shared" si="478"/>
        <v>-0.11117886148926104</v>
      </c>
      <c r="BT138" s="757">
        <f t="shared" si="479"/>
        <v>-23.174583712741207</v>
      </c>
      <c r="BU138" s="94">
        <f t="shared" si="480"/>
        <v>-12.327084946568021</v>
      </c>
      <c r="BV138" s="204">
        <f t="shared" si="481"/>
        <v>-8.7720323322598421</v>
      </c>
      <c r="BW138" s="871">
        <f>(((BS138+BC138)+AM138)+W138)</f>
        <v>-2.2828220745690366</v>
      </c>
      <c r="BX138" s="895">
        <f t="shared" si="482"/>
        <v>-5.2340114390761769</v>
      </c>
      <c r="BY138" s="509"/>
      <c r="BZ138" s="1115">
        <f>RANK(CB138,CB$138:CB$144)</f>
        <v>2</v>
      </c>
      <c r="CA138" s="907" t="str">
        <f t="shared" si="424"/>
        <v>Oliver Ekman-Larsson</v>
      </c>
      <c r="CB138" s="128">
        <f t="shared" si="487"/>
        <v>-2.2828220745690366</v>
      </c>
      <c r="CC138" s="404">
        <v>1</v>
      </c>
      <c r="CD138" s="68" t="str">
        <f>VLOOKUP(CC138,BZ$138:CB$144,2,FALSE)</f>
        <v>P.K. Subban</v>
      </c>
      <c r="CE138" s="69">
        <f>VLOOKUP(CD138,CA$138:CC$144,2,FALSE)</f>
        <v>-1.2274530594751214</v>
      </c>
      <c r="CF138" s="40"/>
      <c r="CG138" s="58" t="e">
        <f>RANK(CI138,CI$18:CI$120)</f>
        <v>#REF!</v>
      </c>
      <c r="CH138" s="27" t="e">
        <f>#REF!</f>
        <v>#REF!</v>
      </c>
      <c r="CI138" s="61" t="e">
        <f>#REF!</f>
        <v>#REF!</v>
      </c>
      <c r="CJ138" s="142">
        <f>CJ64+1</f>
        <v>1</v>
      </c>
      <c r="CK138" s="136" t="e">
        <f>VLOOKUP(CJ138,CG$18:CI$120,2,FALSE)</f>
        <v>#N/A</v>
      </c>
      <c r="CL138" s="102" t="e">
        <f>VLOOKUP(CK138,CH$18:CJ$120,2,FALSE)</f>
        <v>#N/A</v>
      </c>
      <c r="CM138" s="946"/>
      <c r="CN138" s="120">
        <f>RANK(CP138,CP$138:CP$144)</f>
        <v>3</v>
      </c>
      <c r="CO138" s="32" t="str">
        <f t="shared" si="489"/>
        <v>Oliver Ekman-Larsson</v>
      </c>
      <c r="CP138" s="34">
        <f t="shared" si="484"/>
        <v>-5.2340114390761769</v>
      </c>
      <c r="CQ138" s="142">
        <v>1</v>
      </c>
      <c r="CR138" s="111" t="str">
        <f>VLOOKUP(CQ138,CN$138:CP$144,2,FALSE)</f>
        <v>P.K. Subban</v>
      </c>
      <c r="CS138" s="102">
        <f>VLOOKUP(CR138,CO$138:CQ$144,2,FALSE)</f>
        <v>4.010834450056743</v>
      </c>
      <c r="CT138" s="13"/>
      <c r="CU138" s="14"/>
      <c r="CV138" s="14"/>
      <c r="CW138" s="14"/>
      <c r="CX138" s="14"/>
      <c r="CY138" s="14"/>
      <c r="CZ138" s="14"/>
      <c r="DA138" s="14"/>
      <c r="DB138" s="14"/>
      <c r="DC138" s="14"/>
      <c r="DD138" s="14"/>
      <c r="DE138" s="14"/>
    </row>
    <row r="139" spans="1:109" ht="15.75" customHeight="1" outlineLevel="1">
      <c r="A139" t="str">
        <f t="shared" si="486"/>
        <v>Jake Gardiner</v>
      </c>
      <c r="B139" s="391" t="str">
        <f t="shared" si="417"/>
        <v>Gardiner</v>
      </c>
      <c r="C139" s="434" t="s">
        <v>202</v>
      </c>
      <c r="D139" s="419" t="s">
        <v>55</v>
      </c>
      <c r="E139" s="154">
        <v>75</v>
      </c>
      <c r="F139" s="224">
        <v>12</v>
      </c>
      <c r="G139" s="224">
        <f>VLOOKUP(A139,'Hard Stats 2013-2014'!$A$2:$L$691,4,0)</f>
        <v>80</v>
      </c>
      <c r="H139" s="155" t="s">
        <v>55</v>
      </c>
      <c r="I139" s="156">
        <v>7</v>
      </c>
      <c r="J139" s="231">
        <v>0</v>
      </c>
      <c r="K139" s="1058">
        <f>VLOOKUP(A139,'Hard Stats 2013-2014'!$A$2:$L$691,5,0)</f>
        <v>10</v>
      </c>
      <c r="L139" s="591" t="s">
        <v>55</v>
      </c>
      <c r="M139" s="158">
        <f t="shared" si="435"/>
        <v>7.1866666666666674</v>
      </c>
      <c r="N139" s="240">
        <f t="shared" si="421"/>
        <v>0</v>
      </c>
      <c r="O139" s="612">
        <f t="shared" si="422"/>
        <v>9.625</v>
      </c>
      <c r="P139" s="810" t="s">
        <v>55</v>
      </c>
      <c r="Q139" s="159">
        <f>(M139/(M$146))*1000</f>
        <v>2.8775667470126001</v>
      </c>
      <c r="R139" s="249">
        <f>(N139/(N$146))*1000</f>
        <v>0</v>
      </c>
      <c r="S139" s="645">
        <f>(O139/(O$146))*1000</f>
        <v>3.3987301075284213</v>
      </c>
      <c r="T139" s="817" t="s">
        <v>55</v>
      </c>
      <c r="U139" s="20">
        <f>(Q139-I$147)</f>
        <v>-4.8743712374835235</v>
      </c>
      <c r="V139" s="256">
        <f>(R139-J$147)</f>
        <v>-7.4626865671641793</v>
      </c>
      <c r="W139" s="256">
        <f>(S139-K$147)</f>
        <v>-3.9005399654642794</v>
      </c>
      <c r="X139" s="665" t="s">
        <v>55</v>
      </c>
      <c r="Y139" s="156">
        <v>23</v>
      </c>
      <c r="Z139" s="231">
        <v>4</v>
      </c>
      <c r="AA139" s="286">
        <v>21</v>
      </c>
      <c r="AB139" s="827" t="s">
        <v>55</v>
      </c>
      <c r="AC139" s="160">
        <f t="shared" si="419"/>
        <v>23.61333333333333</v>
      </c>
      <c r="AD139" s="264">
        <f t="shared" si="445"/>
        <v>25.666666666666664</v>
      </c>
      <c r="AE139" s="698">
        <f t="shared" si="446"/>
        <v>20.212500000000002</v>
      </c>
      <c r="AF139" s="835" t="s">
        <v>55</v>
      </c>
      <c r="AG139" s="153">
        <f t="shared" si="448"/>
        <v>5.7112032625133153</v>
      </c>
      <c r="AH139" s="216">
        <f t="shared" si="449"/>
        <v>5.5571931743922018</v>
      </c>
      <c r="AI139" s="729">
        <f t="shared" si="450"/>
        <v>4.3193805514675088</v>
      </c>
      <c r="AJ139" s="843" t="s">
        <v>55</v>
      </c>
      <c r="AK139" s="162">
        <f t="shared" si="452"/>
        <v>-2.0407347219828083</v>
      </c>
      <c r="AL139" s="210">
        <f t="shared" si="453"/>
        <v>-1.9054933927719775</v>
      </c>
      <c r="AM139" s="210">
        <f t="shared" si="454"/>
        <v>-2.9798895215251919</v>
      </c>
      <c r="AN139" s="665" t="s">
        <v>55</v>
      </c>
      <c r="AO139" s="156">
        <v>23</v>
      </c>
      <c r="AP139" s="231">
        <v>4</v>
      </c>
      <c r="AQ139" s="286">
        <f>VLOOKUP(A139,'Hard Stats 2013-2014'!$A$2:$L$691,8,0)</f>
        <v>11</v>
      </c>
      <c r="AR139" s="827" t="s">
        <v>55</v>
      </c>
      <c r="AS139" s="160">
        <f t="shared" si="456"/>
        <v>23.61333333333333</v>
      </c>
      <c r="AT139" s="264">
        <f t="shared" si="457"/>
        <v>25.666666666666664</v>
      </c>
      <c r="AU139" s="264">
        <f t="shared" si="458"/>
        <v>10.5875</v>
      </c>
      <c r="AV139" s="851" t="s">
        <v>55</v>
      </c>
      <c r="AW139" s="153">
        <f t="shared" si="460"/>
        <v>11.762836643800153</v>
      </c>
      <c r="AX139" s="216">
        <f t="shared" si="461"/>
        <v>10.900229567765738</v>
      </c>
      <c r="AY139" s="216">
        <f t="shared" si="462"/>
        <v>4.3316064939086152</v>
      </c>
      <c r="AZ139" s="843" t="s">
        <v>55</v>
      </c>
      <c r="BA139" s="162">
        <f t="shared" si="464"/>
        <v>4.0108986593040292</v>
      </c>
      <c r="BB139" s="210">
        <f t="shared" si="465"/>
        <v>3.4375430006015586</v>
      </c>
      <c r="BC139" s="210">
        <f t="shared" si="466"/>
        <v>-2.9676635790840855</v>
      </c>
      <c r="BD139" s="665" t="s">
        <v>55</v>
      </c>
      <c r="BE139" s="156">
        <v>79</v>
      </c>
      <c r="BF139" s="231">
        <v>12</v>
      </c>
      <c r="BG139" s="231">
        <f>VLOOKUP(A139,'Hard Stats 2013-2014'!$A$2:$L$691,9,0)</f>
        <v>136</v>
      </c>
      <c r="BH139" s="827" t="s">
        <v>55</v>
      </c>
      <c r="BI139" s="160">
        <f t="shared" si="468"/>
        <v>81.106666666666655</v>
      </c>
      <c r="BJ139" s="264">
        <f t="shared" si="469"/>
        <v>77</v>
      </c>
      <c r="BK139" s="264">
        <f t="shared" si="470"/>
        <v>130.9</v>
      </c>
      <c r="BL139" s="851" t="s">
        <v>55</v>
      </c>
      <c r="BM139" s="153">
        <f t="shared" si="472"/>
        <v>3.3700064082702768</v>
      </c>
      <c r="BN139" s="216">
        <f t="shared" si="473"/>
        <v>3.0762644411784628</v>
      </c>
      <c r="BO139" s="216">
        <f t="shared" si="474"/>
        <v>4.9124643455500898</v>
      </c>
      <c r="BP139" s="843" t="s">
        <v>55</v>
      </c>
      <c r="BQ139" s="162">
        <f t="shared" si="476"/>
        <v>-4.3819315762258473</v>
      </c>
      <c r="BR139" s="162">
        <f t="shared" si="477"/>
        <v>-4.3864221259857166</v>
      </c>
      <c r="BS139" s="210">
        <f t="shared" si="478"/>
        <v>-2.3868057274426109</v>
      </c>
      <c r="BT139" s="861" t="s">
        <v>55</v>
      </c>
      <c r="BU139" s="163">
        <f t="shared" si="480"/>
        <v>-7.2861388763881498</v>
      </c>
      <c r="BV139" s="202">
        <f t="shared" si="481"/>
        <v>-10.317059085320315</v>
      </c>
      <c r="BW139" s="870">
        <f>(((BS139+BC139)+AM139)+W139)</f>
        <v>-12.234898793516168</v>
      </c>
      <c r="BX139" s="893">
        <f t="shared" si="482"/>
        <v>-11.16467088934461</v>
      </c>
      <c r="BY139" s="509"/>
      <c r="BZ139" s="926">
        <f>RANK(CB139,CB$138:CB$144)</f>
        <v>7</v>
      </c>
      <c r="CA139" s="132" t="str">
        <f t="shared" si="424"/>
        <v>Jake Gardiner</v>
      </c>
      <c r="CB139" s="70">
        <f t="shared" si="487"/>
        <v>-12.234898793516168</v>
      </c>
      <c r="CC139" s="142">
        <v>2</v>
      </c>
      <c r="CD139" s="32" t="str">
        <f t="shared" ref="CD139:CE139" si="503">VLOOKUP(CC139,BZ$138:CB$144,2,FALSE)</f>
        <v>Oliver Ekman-Larsson</v>
      </c>
      <c r="CE139" s="34">
        <f t="shared" si="503"/>
        <v>-2.2828220745690366</v>
      </c>
      <c r="CF139" s="42"/>
      <c r="CG139" s="44" t="e">
        <f>RANK(CI139,CI$137:CI$156)</f>
        <v>#REF!</v>
      </c>
      <c r="CH139" s="27" t="e">
        <f>#REF!</f>
        <v>#REF!</v>
      </c>
      <c r="CI139" s="61" t="e">
        <f>#REF!</f>
        <v>#REF!</v>
      </c>
      <c r="CJ139" s="142">
        <f>CJ170+1</f>
        <v>2</v>
      </c>
      <c r="CK139" s="108" t="e">
        <f>VLOOKUP(CJ139,CG$137:CI$156,2,FALSE)</f>
        <v>#N/A</v>
      </c>
      <c r="CL139" s="34" t="e">
        <f>VLOOKUP(CK139,CH$137:CJ$156,2,FALSE)</f>
        <v>#N/A</v>
      </c>
      <c r="CM139" s="45"/>
      <c r="CN139" s="120">
        <f t="shared" ref="CN139:CN144" si="504">RANK(CP139,CP$138:CP$144)</f>
        <v>7</v>
      </c>
      <c r="CO139" s="32" t="str">
        <f t="shared" si="489"/>
        <v>Jake Gardiner</v>
      </c>
      <c r="CP139" s="34">
        <f t="shared" si="484"/>
        <v>-11.16467088934461</v>
      </c>
      <c r="CQ139" s="142">
        <v>2</v>
      </c>
      <c r="CR139" s="32" t="str">
        <f t="shared" ref="CR139:CS139" si="505">VLOOKUP(CQ139,CN$138:CP$144,2,FALSE)</f>
        <v>Kimmo Timonen</v>
      </c>
      <c r="CS139" s="34">
        <f t="shared" si="505"/>
        <v>-4.5613682937400544</v>
      </c>
      <c r="CT139" s="13"/>
      <c r="CU139" s="14"/>
      <c r="CV139" s="14"/>
      <c r="CW139" s="14"/>
      <c r="CX139" s="14"/>
      <c r="CY139" s="14"/>
      <c r="CZ139" s="14"/>
      <c r="DA139" s="14"/>
      <c r="DB139" s="14"/>
      <c r="DC139" s="14"/>
      <c r="DD139" s="14"/>
      <c r="DE139" s="14"/>
    </row>
    <row r="140" spans="1:109" ht="15.75" customHeight="1" outlineLevel="1">
      <c r="A140" t="str">
        <f t="shared" si="486"/>
        <v>Alex Goligoski</v>
      </c>
      <c r="B140" s="391" t="str">
        <f t="shared" si="417"/>
        <v>Goligoski</v>
      </c>
      <c r="C140" s="438" t="s">
        <v>134</v>
      </c>
      <c r="D140" s="417">
        <v>83</v>
      </c>
      <c r="E140" s="154">
        <v>71</v>
      </c>
      <c r="F140" s="224">
        <v>47</v>
      </c>
      <c r="G140" s="224">
        <f>VLOOKUP(A140,'Hard Stats 2013-2014'!$A$2:$L$691,4,0)</f>
        <v>81</v>
      </c>
      <c r="H140" s="155">
        <v>14</v>
      </c>
      <c r="I140" s="156">
        <v>9</v>
      </c>
      <c r="J140" s="231">
        <v>3</v>
      </c>
      <c r="K140" s="1058">
        <f>VLOOKUP(A140,'Hard Stats 2013-2014'!$A$2:$L$691,5,0)</f>
        <v>6</v>
      </c>
      <c r="L140" s="497">
        <f t="shared" ref="L140:M144" si="506">(H140/D140)*77</f>
        <v>12.987951807228916</v>
      </c>
      <c r="M140" s="158">
        <f t="shared" si="506"/>
        <v>9.76056338028169</v>
      </c>
      <c r="N140" s="240">
        <f t="shared" si="421"/>
        <v>4.914893617021276</v>
      </c>
      <c r="O140" s="612">
        <f t="shared" si="422"/>
        <v>5.7037037037037033</v>
      </c>
      <c r="P140" s="599">
        <f>(L140/(L$146))*1000</f>
        <v>5.5551655683298096</v>
      </c>
      <c r="Q140" s="159">
        <f>(M140/(M$146))*1000</f>
        <v>3.9081640930251611</v>
      </c>
      <c r="R140" s="249">
        <f>(N140/(N$146))*1000</f>
        <v>1.901422995211463</v>
      </c>
      <c r="S140" s="645">
        <f>(O140/(O$146))*1000</f>
        <v>2.0140622859427681</v>
      </c>
      <c r="T140" s="632">
        <f>(P140-H$147)</f>
        <v>-2.6415557431456014</v>
      </c>
      <c r="U140" s="20">
        <f>(Q140-I$147)</f>
        <v>-3.8437738914709625</v>
      </c>
      <c r="V140" s="256">
        <f>(R140-J$147)</f>
        <v>-5.5612635719527166</v>
      </c>
      <c r="W140" s="256">
        <f>(S140-K$147)</f>
        <v>-5.2852077870499325</v>
      </c>
      <c r="X140" s="663">
        <v>32</v>
      </c>
      <c r="Y140" s="156">
        <v>21</v>
      </c>
      <c r="Z140" s="231">
        <v>24</v>
      </c>
      <c r="AA140" s="286">
        <f>VLOOKUP(A140,'Hard Stats 2013-2014'!$A$2:$L$691,6,0)</f>
        <v>36</v>
      </c>
      <c r="AB140" s="774">
        <f t="shared" si="444"/>
        <v>29.68674698795181</v>
      </c>
      <c r="AC140" s="160">
        <f t="shared" si="419"/>
        <v>22.774647887323944</v>
      </c>
      <c r="AD140" s="264">
        <f t="shared" si="445"/>
        <v>39.319148936170208</v>
      </c>
      <c r="AE140" s="698">
        <f t="shared" si="446"/>
        <v>34.222222222222221</v>
      </c>
      <c r="AF140" s="308">
        <f t="shared" si="447"/>
        <v>7.3031196534375376</v>
      </c>
      <c r="AG140" s="153">
        <f t="shared" si="448"/>
        <v>5.5083558716830829</v>
      </c>
      <c r="AH140" s="216">
        <f t="shared" si="449"/>
        <v>8.5131469905582691</v>
      </c>
      <c r="AI140" s="729">
        <f t="shared" si="450"/>
        <v>7.3132369125375805</v>
      </c>
      <c r="AJ140" s="716">
        <f t="shared" si="451"/>
        <v>-0.89360165803787339</v>
      </c>
      <c r="AK140" s="162">
        <f t="shared" si="452"/>
        <v>-2.2435821128130407</v>
      </c>
      <c r="AL140" s="210">
        <f t="shared" si="453"/>
        <v>1.0504604233940897</v>
      </c>
      <c r="AM140" s="210">
        <f t="shared" si="454"/>
        <v>1.3966839544879761E-2</v>
      </c>
      <c r="AN140" s="663">
        <v>24</v>
      </c>
      <c r="AO140" s="156">
        <v>9</v>
      </c>
      <c r="AP140" s="231">
        <v>11</v>
      </c>
      <c r="AQ140" s="286">
        <f>VLOOKUP(A140,'Hard Stats 2013-2014'!$A$2:$L$691,8,0)</f>
        <v>15</v>
      </c>
      <c r="AR140" s="774">
        <f t="shared" si="455"/>
        <v>22.265060240963855</v>
      </c>
      <c r="AS140" s="160">
        <f t="shared" si="456"/>
        <v>9.76056338028169</v>
      </c>
      <c r="AT140" s="264">
        <f t="shared" si="457"/>
        <v>18.021276595744681</v>
      </c>
      <c r="AU140" s="264">
        <f t="shared" si="458"/>
        <v>14.259259259259258</v>
      </c>
      <c r="AV140" s="685">
        <f t="shared" si="459"/>
        <v>10.806660208272801</v>
      </c>
      <c r="AW140" s="153">
        <f t="shared" si="460"/>
        <v>4.8621645649510743</v>
      </c>
      <c r="AX140" s="216">
        <f t="shared" si="461"/>
        <v>7.6533526752397742</v>
      </c>
      <c r="AY140" s="216">
        <f t="shared" si="462"/>
        <v>5.8338134598095817</v>
      </c>
      <c r="AZ140" s="716">
        <f t="shared" si="463"/>
        <v>2.6099388967973898</v>
      </c>
      <c r="BA140" s="162">
        <f t="shared" si="464"/>
        <v>-2.8897734195450493</v>
      </c>
      <c r="BB140" s="210">
        <f t="shared" si="465"/>
        <v>0.19066610807559492</v>
      </c>
      <c r="BC140" s="210">
        <f t="shared" si="466"/>
        <v>-1.465456613183119</v>
      </c>
      <c r="BD140" s="663">
        <v>162</v>
      </c>
      <c r="BE140" s="156">
        <v>140</v>
      </c>
      <c r="BF140" s="231">
        <v>80</v>
      </c>
      <c r="BG140" s="231">
        <f>VLOOKUP(A140,'Hard Stats 2013-2014'!$A$2:$L$691,9,0)</f>
        <v>141</v>
      </c>
      <c r="BH140" s="774">
        <f t="shared" si="467"/>
        <v>150.28915662650604</v>
      </c>
      <c r="BI140" s="160">
        <f t="shared" si="468"/>
        <v>151.83098591549296</v>
      </c>
      <c r="BJ140" s="264">
        <f t="shared" si="469"/>
        <v>131.06382978723406</v>
      </c>
      <c r="BK140" s="264">
        <f t="shared" si="470"/>
        <v>134.03703703703704</v>
      </c>
      <c r="BL140" s="685">
        <f t="shared" si="471"/>
        <v>6.4130742973151413</v>
      </c>
      <c r="BM140" s="153">
        <f t="shared" si="472"/>
        <v>6.3086231568618132</v>
      </c>
      <c r="BN140" s="216">
        <f t="shared" si="473"/>
        <v>5.2361947934952564</v>
      </c>
      <c r="BO140" s="216">
        <f t="shared" si="474"/>
        <v>5.0301922492560829</v>
      </c>
      <c r="BP140" s="716">
        <f t="shared" si="475"/>
        <v>-1.7836470141602696</v>
      </c>
      <c r="BQ140" s="162">
        <f t="shared" si="476"/>
        <v>-1.4433148276343104</v>
      </c>
      <c r="BR140" s="162">
        <f t="shared" si="477"/>
        <v>-2.2264917736689229</v>
      </c>
      <c r="BS140" s="210">
        <f t="shared" si="478"/>
        <v>-2.2690778237366178</v>
      </c>
      <c r="BT140" s="752">
        <f t="shared" si="479"/>
        <v>-2.7088655185463546</v>
      </c>
      <c r="BU140" s="163">
        <f t="shared" si="480"/>
        <v>-10.420444251463362</v>
      </c>
      <c r="BV140" s="202">
        <f t="shared" si="481"/>
        <v>-6.5466288141519549</v>
      </c>
      <c r="BW140" s="870">
        <f>(((BS140+BC140)+AM140)+W140)</f>
        <v>-9.0057753844247905</v>
      </c>
      <c r="BX140" s="893">
        <f t="shared" si="482"/>
        <v>-8.4094983000467973</v>
      </c>
      <c r="BY140" s="509"/>
      <c r="BZ140" s="926">
        <f t="shared" ref="BZ140:BZ144" si="507">RANK(CB140,CB$138:CB$144)</f>
        <v>6</v>
      </c>
      <c r="CA140" s="132" t="str">
        <f t="shared" si="424"/>
        <v>Alex Goligoski</v>
      </c>
      <c r="CB140" s="70">
        <f t="shared" si="487"/>
        <v>-9.0057753844247905</v>
      </c>
      <c r="CC140" s="142">
        <v>3</v>
      </c>
      <c r="CD140" s="32" t="str">
        <f t="shared" ref="CD140:CE140" si="508">VLOOKUP(CC140,BZ$138:CB$144,2,FALSE)</f>
        <v>Victor Hedman</v>
      </c>
      <c r="CE140" s="34">
        <f t="shared" si="508"/>
        <v>-2.8390596048458594</v>
      </c>
      <c r="CF140" s="42"/>
      <c r="CG140" s="44" t="e">
        <f>RANK(CI140,CI$137:CI$156)</f>
        <v>#REF!</v>
      </c>
      <c r="CH140" s="27" t="e">
        <f>#REF!</f>
        <v>#REF!</v>
      </c>
      <c r="CI140" s="61" t="e">
        <f>#REF!</f>
        <v>#REF!</v>
      </c>
      <c r="CJ140" s="142">
        <f>CJ139+1</f>
        <v>3</v>
      </c>
      <c r="CK140" s="108" t="e">
        <f>VLOOKUP(CJ140,CG$137:CI$156,2,FALSE)</f>
        <v>#N/A</v>
      </c>
      <c r="CL140" s="34" t="e">
        <f>VLOOKUP(CK140,CH$137:CJ$156,2,FALSE)</f>
        <v>#N/A</v>
      </c>
      <c r="CM140" s="45"/>
      <c r="CN140" s="120">
        <f t="shared" si="504"/>
        <v>6</v>
      </c>
      <c r="CO140" s="32" t="str">
        <f t="shared" si="489"/>
        <v>Alex Goligoski</v>
      </c>
      <c r="CP140" s="34">
        <f t="shared" si="484"/>
        <v>-8.4094983000467973</v>
      </c>
      <c r="CQ140" s="142">
        <v>3</v>
      </c>
      <c r="CR140" s="32" t="str">
        <f t="shared" ref="CR140:CS140" si="509">VLOOKUP(CQ140,CN$138:CP$144,2,FALSE)</f>
        <v>Oliver Ekman-Larsson</v>
      </c>
      <c r="CS140" s="34">
        <f t="shared" si="509"/>
        <v>-5.2340114390761769</v>
      </c>
      <c r="CT140" s="13"/>
      <c r="CU140" s="14"/>
      <c r="CV140" s="14"/>
      <c r="CW140" s="14"/>
      <c r="CX140" s="14"/>
      <c r="CY140" s="14"/>
      <c r="CZ140" s="14"/>
      <c r="DA140" s="14"/>
      <c r="DB140" s="14"/>
      <c r="DC140" s="14"/>
      <c r="DD140" s="14"/>
      <c r="DE140" s="14"/>
    </row>
    <row r="141" spans="1:109" ht="15.75" customHeight="1" outlineLevel="1">
      <c r="A141" t="str">
        <f t="shared" si="486"/>
        <v>Victor Hedman</v>
      </c>
      <c r="B141" s="391" t="str">
        <f t="shared" si="417"/>
        <v>Hedman</v>
      </c>
      <c r="C141" s="438" t="s">
        <v>64</v>
      </c>
      <c r="D141" s="417">
        <v>79</v>
      </c>
      <c r="E141" s="154">
        <v>61</v>
      </c>
      <c r="F141" s="224">
        <v>44</v>
      </c>
      <c r="G141" s="224">
        <f>VLOOKUP(A141,'Hard Stats 2013-2014'!$A$2:$L$691,4,0)</f>
        <v>75</v>
      </c>
      <c r="H141" s="155">
        <v>3</v>
      </c>
      <c r="I141" s="156">
        <v>5</v>
      </c>
      <c r="J141" s="231">
        <v>4</v>
      </c>
      <c r="K141" s="1058">
        <f>VLOOKUP(A141,'Hard Stats 2013-2014'!$A$2:$L$691,5,0)</f>
        <v>13</v>
      </c>
      <c r="L141" s="497">
        <f t="shared" si="506"/>
        <v>2.9240506329113924</v>
      </c>
      <c r="M141" s="158">
        <f t="shared" si="506"/>
        <v>6.3114754098360653</v>
      </c>
      <c r="N141" s="238">
        <f t="shared" si="421"/>
        <v>7</v>
      </c>
      <c r="O141" s="610">
        <f t="shared" si="422"/>
        <v>13.346666666666668</v>
      </c>
      <c r="P141" s="597">
        <f>(L141/(L$146))*1000</f>
        <v>1.2506656659259698</v>
      </c>
      <c r="Q141" s="159">
        <f>(M141/(M$146))*1000</f>
        <v>2.5271370729033369</v>
      </c>
      <c r="R141" s="247">
        <f>(N141/(N$146))*1000</f>
        <v>2.7080872962102656</v>
      </c>
      <c r="S141" s="643">
        <f>(O141/(O$146))*1000</f>
        <v>4.7129057491060786</v>
      </c>
      <c r="T141" s="630">
        <f>(P141-H$147)</f>
        <v>-6.9460556455494409</v>
      </c>
      <c r="U141" s="20">
        <f>(Q141-I$147)</f>
        <v>-5.2248009115927871</v>
      </c>
      <c r="V141" s="254">
        <f>(R141-J$147)</f>
        <v>-4.7545992709539142</v>
      </c>
      <c r="W141" s="254">
        <f>(S141-K$147)</f>
        <v>-2.5863643238866221</v>
      </c>
      <c r="X141" s="661">
        <v>23</v>
      </c>
      <c r="Y141" s="156">
        <v>18</v>
      </c>
      <c r="Z141" s="231">
        <v>16</v>
      </c>
      <c r="AA141" s="286">
        <f>VLOOKUP(A141,'Hard Stats 2013-2014'!$A$2:$L$691,6,0)</f>
        <v>42</v>
      </c>
      <c r="AB141" s="774">
        <f t="shared" si="444"/>
        <v>22.417721518987342</v>
      </c>
      <c r="AC141" s="160">
        <f t="shared" si="419"/>
        <v>22.721311475409834</v>
      </c>
      <c r="AD141" s="262">
        <f t="shared" si="445"/>
        <v>28</v>
      </c>
      <c r="AE141" s="696">
        <f t="shared" si="446"/>
        <v>43.120000000000005</v>
      </c>
      <c r="AF141" s="161">
        <f t="shared" si="447"/>
        <v>5.5148953395618108</v>
      </c>
      <c r="AG141" s="153">
        <f t="shared" si="448"/>
        <v>5.4954557408360492</v>
      </c>
      <c r="AH141" s="214">
        <f t="shared" si="449"/>
        <v>6.0623925538824031</v>
      </c>
      <c r="AI141" s="727">
        <f t="shared" si="450"/>
        <v>9.214678509797352</v>
      </c>
      <c r="AJ141" s="714">
        <f t="shared" si="451"/>
        <v>-2.6818259719136002</v>
      </c>
      <c r="AK141" s="162">
        <f t="shared" si="452"/>
        <v>-2.2564822436600744</v>
      </c>
      <c r="AL141" s="208">
        <f t="shared" si="453"/>
        <v>-1.4002940132817763</v>
      </c>
      <c r="AM141" s="208">
        <f t="shared" si="454"/>
        <v>1.9154084368046513</v>
      </c>
      <c r="AN141" s="661">
        <v>3</v>
      </c>
      <c r="AO141" s="156">
        <v>4</v>
      </c>
      <c r="AP141" s="231">
        <v>2</v>
      </c>
      <c r="AQ141" s="286">
        <f>VLOOKUP(A141,'Hard Stats 2013-2014'!$A$2:$L$691,8,0)</f>
        <v>14</v>
      </c>
      <c r="AR141" s="774">
        <f t="shared" si="455"/>
        <v>2.9240506329113924</v>
      </c>
      <c r="AS141" s="160">
        <f t="shared" si="456"/>
        <v>5.0491803278688527</v>
      </c>
      <c r="AT141" s="262">
        <f t="shared" si="457"/>
        <v>3.5</v>
      </c>
      <c r="AU141" s="262">
        <f t="shared" si="458"/>
        <v>14.373333333333335</v>
      </c>
      <c r="AV141" s="683">
        <f t="shared" si="459"/>
        <v>1.4192291096307637</v>
      </c>
      <c r="AW141" s="153">
        <f t="shared" si="460"/>
        <v>2.5152180991732336</v>
      </c>
      <c r="AX141" s="214">
        <f t="shared" si="461"/>
        <v>1.4863949410589645</v>
      </c>
      <c r="AY141" s="214">
        <f t="shared" si="462"/>
        <v>5.8804839674880602</v>
      </c>
      <c r="AZ141" s="714">
        <f t="shared" si="463"/>
        <v>-6.7774922018446473</v>
      </c>
      <c r="BA141" s="162">
        <f t="shared" si="464"/>
        <v>-5.2367198853228896</v>
      </c>
      <c r="BB141" s="208">
        <f t="shared" si="465"/>
        <v>-5.9762916261052146</v>
      </c>
      <c r="BC141" s="208">
        <f t="shared" si="466"/>
        <v>-1.4187861055046405</v>
      </c>
      <c r="BD141" s="661">
        <v>101</v>
      </c>
      <c r="BE141" s="156">
        <v>82</v>
      </c>
      <c r="BF141" s="231">
        <v>76</v>
      </c>
      <c r="BG141" s="231">
        <f>VLOOKUP(A141,'Hard Stats 2013-2014'!$A$2:$L$691,9,0)</f>
        <v>170</v>
      </c>
      <c r="BH141" s="774">
        <f t="shared" si="467"/>
        <v>98.443037974683534</v>
      </c>
      <c r="BI141" s="160">
        <f t="shared" si="468"/>
        <v>103.50819672131146</v>
      </c>
      <c r="BJ141" s="262">
        <f t="shared" si="469"/>
        <v>133</v>
      </c>
      <c r="BK141" s="262">
        <f t="shared" si="470"/>
        <v>174.53333333333333</v>
      </c>
      <c r="BL141" s="683">
        <f t="shared" si="471"/>
        <v>4.2007190056565724</v>
      </c>
      <c r="BM141" s="153">
        <f t="shared" si="472"/>
        <v>4.3007967235655116</v>
      </c>
      <c r="BN141" s="214">
        <f t="shared" si="473"/>
        <v>5.313547671126436</v>
      </c>
      <c r="BO141" s="214">
        <f t="shared" si="474"/>
        <v>6.5499524607334525</v>
      </c>
      <c r="BP141" s="714">
        <f t="shared" si="475"/>
        <v>-3.9960023058188385</v>
      </c>
      <c r="BQ141" s="162">
        <f t="shared" si="476"/>
        <v>-3.451141260930612</v>
      </c>
      <c r="BR141" s="208">
        <f t="shared" si="477"/>
        <v>-2.1491388960377433</v>
      </c>
      <c r="BS141" s="208">
        <f t="shared" si="478"/>
        <v>-0.7493176122592482</v>
      </c>
      <c r="BT141" s="750">
        <f t="shared" si="479"/>
        <v>-20.401376125126525</v>
      </c>
      <c r="BU141" s="163">
        <f t="shared" si="480"/>
        <v>-16.169144301506364</v>
      </c>
      <c r="BV141" s="202">
        <f t="shared" si="481"/>
        <v>-14.280323806378648</v>
      </c>
      <c r="BW141" s="870">
        <f>(((BS141+BC141)+AM141)+W141)</f>
        <v>-2.8390596048458594</v>
      </c>
      <c r="BX141" s="893">
        <f t="shared" si="482"/>
        <v>-7.6044473349717467</v>
      </c>
      <c r="BY141" s="509"/>
      <c r="BZ141" s="926">
        <f t="shared" si="507"/>
        <v>3</v>
      </c>
      <c r="CA141" s="132" t="str">
        <f t="shared" si="424"/>
        <v>Victor Hedman</v>
      </c>
      <c r="CB141" s="70">
        <f t="shared" si="487"/>
        <v>-2.8390596048458594</v>
      </c>
      <c r="CC141" s="142">
        <v>4</v>
      </c>
      <c r="CD141" s="32" t="str">
        <f t="shared" ref="CD141:CE141" si="510">VLOOKUP(CC141,BZ$138:CB$144,2,FALSE)</f>
        <v>Kimmo Timonen</v>
      </c>
      <c r="CE141" s="34">
        <f t="shared" si="510"/>
        <v>-6.9943307652923972</v>
      </c>
      <c r="CF141" s="40"/>
      <c r="CG141" s="58" t="e">
        <f>RANK(CI141,CI$18:CI$120)</f>
        <v>#REF!</v>
      </c>
      <c r="CH141" s="27" t="e">
        <f>#REF!</f>
        <v>#REF!</v>
      </c>
      <c r="CI141" s="64" t="e">
        <f>#REF!</f>
        <v>#REF!</v>
      </c>
      <c r="CJ141" s="142">
        <f>CJ150+1</f>
        <v>1</v>
      </c>
      <c r="CK141" s="111" t="e">
        <f>VLOOKUP(CJ141,CG$18:CI$120,2,FALSE)</f>
        <v>#N/A</v>
      </c>
      <c r="CL141" s="102" t="e">
        <f>VLOOKUP(CK141,CH$18:CJ$120,2,FALSE)</f>
        <v>#N/A</v>
      </c>
      <c r="CM141" s="48"/>
      <c r="CN141" s="120">
        <f t="shared" si="504"/>
        <v>5</v>
      </c>
      <c r="CO141" s="32" t="str">
        <f t="shared" si="489"/>
        <v>Victor Hedman</v>
      </c>
      <c r="CP141" s="34">
        <f t="shared" si="484"/>
        <v>-7.6044473349717467</v>
      </c>
      <c r="CQ141" s="142">
        <v>4</v>
      </c>
      <c r="CR141" s="111" t="str">
        <f t="shared" ref="CR141:CS141" si="511">VLOOKUP(CQ141,CN$138:CP$144,2,FALSE)</f>
        <v>Ryan Suter</v>
      </c>
      <c r="CS141" s="102">
        <f t="shared" si="511"/>
        <v>-5.2517468872950523</v>
      </c>
      <c r="CT141" s="13"/>
      <c r="CU141" s="14"/>
      <c r="CV141" s="14"/>
      <c r="CW141" s="14"/>
      <c r="CX141" s="14"/>
      <c r="CY141" s="14"/>
      <c r="CZ141" s="14"/>
      <c r="DA141" s="14"/>
      <c r="DB141" s="14"/>
      <c r="DC141" s="14"/>
      <c r="DD141" s="14"/>
      <c r="DE141" s="14"/>
    </row>
    <row r="142" spans="1:109" ht="15.75" customHeight="1" outlineLevel="1">
      <c r="A142" t="str">
        <f t="shared" si="486"/>
        <v>P.K. Subban</v>
      </c>
      <c r="B142" s="391" t="str">
        <f t="shared" si="417"/>
        <v>Subban</v>
      </c>
      <c r="C142" s="438" t="s">
        <v>153</v>
      </c>
      <c r="D142" s="417">
        <v>77</v>
      </c>
      <c r="E142" s="154">
        <v>81</v>
      </c>
      <c r="F142" s="224">
        <v>42</v>
      </c>
      <c r="G142" s="224">
        <f>VLOOKUP(A142,'Hard Stats 2013-2014'!$A$2:$L$691,4,0)</f>
        <v>82</v>
      </c>
      <c r="H142" s="155">
        <v>14</v>
      </c>
      <c r="I142" s="156">
        <v>7</v>
      </c>
      <c r="J142" s="231">
        <v>11</v>
      </c>
      <c r="K142" s="1058">
        <f>VLOOKUP(A142,'Hard Stats 2013-2014'!$A$2:$L$691,5,0)</f>
        <v>10</v>
      </c>
      <c r="L142" s="497">
        <f t="shared" si="506"/>
        <v>14</v>
      </c>
      <c r="M142" s="158">
        <f t="shared" si="506"/>
        <v>6.6543209876543203</v>
      </c>
      <c r="N142" s="240">
        <f t="shared" si="421"/>
        <v>20.166666666666668</v>
      </c>
      <c r="O142" s="612">
        <f t="shared" si="422"/>
        <v>9.3902439024390247</v>
      </c>
      <c r="P142" s="599">
        <f>(L142/(L$146))*1000</f>
        <v>5.9880356126152492</v>
      </c>
      <c r="Q142" s="159">
        <f>(M142/(M$146))*1000</f>
        <v>2.6644136546412955</v>
      </c>
      <c r="R142" s="249">
        <f>(N142/(N$146))*1000</f>
        <v>7.8018705438438616</v>
      </c>
      <c r="S142" s="645">
        <f>(O142/(O$146))*1000</f>
        <v>3.3158342512472405</v>
      </c>
      <c r="T142" s="632">
        <f>(P142-H$147)</f>
        <v>-2.2086856988601618</v>
      </c>
      <c r="U142" s="20">
        <f>(Q142-I$147)</f>
        <v>-5.0875243298548281</v>
      </c>
      <c r="V142" s="256">
        <f>(R142-J$147)</f>
        <v>0.33918397667968225</v>
      </c>
      <c r="W142" s="256">
        <f>(S142-K$147)</f>
        <v>-3.9834358217454602</v>
      </c>
      <c r="X142" s="663">
        <v>24</v>
      </c>
      <c r="Y142" s="156">
        <v>29</v>
      </c>
      <c r="Z142" s="231">
        <v>27</v>
      </c>
      <c r="AA142" s="286">
        <f>VLOOKUP(A142,'Hard Stats 2013-2014'!$A$2:$L$691,6,0)</f>
        <v>43</v>
      </c>
      <c r="AB142" s="774">
        <f t="shared" si="444"/>
        <v>24</v>
      </c>
      <c r="AC142" s="160">
        <f t="shared" si="419"/>
        <v>27.567901234567898</v>
      </c>
      <c r="AD142" s="264">
        <f t="shared" si="445"/>
        <v>49.500000000000007</v>
      </c>
      <c r="AE142" s="698">
        <f t="shared" si="446"/>
        <v>40.378048780487809</v>
      </c>
      <c r="AF142" s="308">
        <f t="shared" si="447"/>
        <v>5.9041454341102169</v>
      </c>
      <c r="AG142" s="153">
        <f t="shared" si="448"/>
        <v>6.6676688652530665</v>
      </c>
      <c r="AH142" s="216">
        <f t="shared" si="449"/>
        <v>10.717443979184964</v>
      </c>
      <c r="AI142" s="729">
        <f t="shared" si="450"/>
        <v>8.6287276986342807</v>
      </c>
      <c r="AJ142" s="716">
        <f t="shared" si="451"/>
        <v>-2.2925758773651941</v>
      </c>
      <c r="AK142" s="162">
        <f t="shared" si="452"/>
        <v>-1.0842691192430571</v>
      </c>
      <c r="AL142" s="210">
        <f t="shared" si="453"/>
        <v>3.2547574120207843</v>
      </c>
      <c r="AM142" s="210">
        <f t="shared" si="454"/>
        <v>1.32945762564158</v>
      </c>
      <c r="AN142" s="663">
        <v>18</v>
      </c>
      <c r="AO142" s="156">
        <v>14</v>
      </c>
      <c r="AP142" s="231">
        <v>26</v>
      </c>
      <c r="AQ142" s="286">
        <f>VLOOKUP(A142,'Hard Stats 2013-2014'!$A$2:$L$691,8,0)</f>
        <v>23</v>
      </c>
      <c r="AR142" s="774">
        <f t="shared" si="455"/>
        <v>18</v>
      </c>
      <c r="AS142" s="160">
        <f t="shared" si="456"/>
        <v>13.308641975308641</v>
      </c>
      <c r="AT142" s="264">
        <f t="shared" si="457"/>
        <v>47.666666666666671</v>
      </c>
      <c r="AU142" s="264">
        <f t="shared" si="458"/>
        <v>21.59756097560976</v>
      </c>
      <c r="AV142" s="685">
        <f t="shared" si="459"/>
        <v>8.7365532203244403</v>
      </c>
      <c r="AW142" s="153">
        <f t="shared" si="460"/>
        <v>6.6296180762158672</v>
      </c>
      <c r="AX142" s="216">
        <f t="shared" si="461"/>
        <v>20.243283482993519</v>
      </c>
      <c r="AY142" s="216">
        <f t="shared" si="462"/>
        <v>8.8360930696140283</v>
      </c>
      <c r="AZ142" s="716">
        <f t="shared" si="463"/>
        <v>0.53983190884902932</v>
      </c>
      <c r="BA142" s="162">
        <f t="shared" si="464"/>
        <v>-1.1223199082802564</v>
      </c>
      <c r="BB142" s="210">
        <f t="shared" si="465"/>
        <v>12.780596915829339</v>
      </c>
      <c r="BC142" s="210">
        <f t="shared" si="466"/>
        <v>1.5368229966213276</v>
      </c>
      <c r="BD142" s="663">
        <v>197</v>
      </c>
      <c r="BE142" s="156">
        <v>205</v>
      </c>
      <c r="BF142" s="231">
        <v>126</v>
      </c>
      <c r="BG142" s="231">
        <f>VLOOKUP(A142,'Hard Stats 2013-2014'!$A$2:$L$691,9,0)</f>
        <v>204</v>
      </c>
      <c r="BH142" s="774">
        <f t="shared" si="467"/>
        <v>197</v>
      </c>
      <c r="BI142" s="160">
        <f t="shared" si="468"/>
        <v>194.87654320987656</v>
      </c>
      <c r="BJ142" s="264">
        <f t="shared" si="469"/>
        <v>231</v>
      </c>
      <c r="BK142" s="264">
        <f t="shared" si="470"/>
        <v>191.5609756097561</v>
      </c>
      <c r="BL142" s="685">
        <f t="shared" si="471"/>
        <v>8.4062993294372177</v>
      </c>
      <c r="BM142" s="153">
        <f t="shared" si="472"/>
        <v>8.09717901658939</v>
      </c>
      <c r="BN142" s="216">
        <f t="shared" si="473"/>
        <v>9.2287933235353883</v>
      </c>
      <c r="BO142" s="216">
        <f t="shared" si="474"/>
        <v>7.1889722130001319</v>
      </c>
      <c r="BP142" s="716">
        <f t="shared" si="475"/>
        <v>0.20957801796180675</v>
      </c>
      <c r="BQ142" s="162">
        <f t="shared" si="476"/>
        <v>0.3452410320932664</v>
      </c>
      <c r="BR142" s="210">
        <f t="shared" si="477"/>
        <v>1.766106756371209</v>
      </c>
      <c r="BS142" s="210">
        <f t="shared" si="478"/>
        <v>-0.1102978599925688</v>
      </c>
      <c r="BT142" s="752">
        <f t="shared" si="479"/>
        <v>-3.7518516494145198</v>
      </c>
      <c r="BU142" s="163">
        <f t="shared" si="480"/>
        <v>-6.9488723252848752</v>
      </c>
      <c r="BV142" s="202">
        <f t="shared" si="481"/>
        <v>18.140645060901011</v>
      </c>
      <c r="BW142" s="870">
        <f>(((BS142+BC142)+AM142)+W142)</f>
        <v>-1.2274530594751214</v>
      </c>
      <c r="BX142" s="893">
        <f t="shared" si="482"/>
        <v>4.010834450056743</v>
      </c>
      <c r="BY142" s="509"/>
      <c r="BZ142" s="926">
        <f t="shared" si="507"/>
        <v>1</v>
      </c>
      <c r="CA142" s="132" t="str">
        <f t="shared" si="424"/>
        <v>P.K. Subban</v>
      </c>
      <c r="CB142" s="70">
        <f t="shared" si="487"/>
        <v>-1.2274530594751214</v>
      </c>
      <c r="CC142" s="141">
        <v>5</v>
      </c>
      <c r="CD142" s="107" t="str">
        <f t="shared" ref="CD142:CE142" si="512">VLOOKUP(CC142,BZ$138:CB$144,2,FALSE)</f>
        <v>Ryan Suter</v>
      </c>
      <c r="CE142" s="99">
        <f t="shared" si="512"/>
        <v>-7.7039955879861699</v>
      </c>
      <c r="CF142" s="42"/>
      <c r="CG142" s="44"/>
      <c r="CH142" s="27"/>
      <c r="CI142" s="61"/>
      <c r="CJ142" s="141"/>
      <c r="CK142" s="135"/>
      <c r="CL142" s="101"/>
      <c r="CM142" s="45"/>
      <c r="CN142" s="120">
        <f t="shared" si="504"/>
        <v>1</v>
      </c>
      <c r="CO142" s="32" t="str">
        <f t="shared" si="489"/>
        <v>P.K. Subban</v>
      </c>
      <c r="CP142" s="34">
        <f t="shared" si="484"/>
        <v>4.010834450056743</v>
      </c>
      <c r="CQ142" s="141">
        <v>5</v>
      </c>
      <c r="CR142" s="110" t="str">
        <f t="shared" ref="CR142:CS142" si="513">VLOOKUP(CQ142,CN$138:CP$144,2,FALSE)</f>
        <v>Victor Hedman</v>
      </c>
      <c r="CS142" s="101">
        <f t="shared" si="513"/>
        <v>-7.6044473349717467</v>
      </c>
      <c r="CT142" s="13"/>
      <c r="DE142" s="12"/>
    </row>
    <row r="143" spans="1:109" ht="15.75" customHeight="1" outlineLevel="1">
      <c r="A143" t="str">
        <f t="shared" si="486"/>
        <v>Ryan Suter</v>
      </c>
      <c r="B143" s="391" t="str">
        <f t="shared" si="417"/>
        <v>Suter</v>
      </c>
      <c r="C143" s="438" t="s">
        <v>155</v>
      </c>
      <c r="D143" s="417">
        <v>70</v>
      </c>
      <c r="E143" s="154">
        <v>79</v>
      </c>
      <c r="F143" s="224">
        <v>48</v>
      </c>
      <c r="G143" s="224">
        <f>VLOOKUP(A143,'Hard Stats 2013-2014'!$A$2:$L$691,4,0)</f>
        <v>82</v>
      </c>
      <c r="H143" s="155">
        <v>4</v>
      </c>
      <c r="I143" s="156">
        <v>7</v>
      </c>
      <c r="J143" s="231">
        <v>4</v>
      </c>
      <c r="K143" s="1058">
        <f>VLOOKUP(A143,'Hard Stats 2013-2014'!$A$2:$L$691,5,0)</f>
        <v>8</v>
      </c>
      <c r="L143" s="497">
        <f t="shared" si="506"/>
        <v>4.3999999999999995</v>
      </c>
      <c r="M143" s="158">
        <f t="shared" si="506"/>
        <v>6.8227848101265822</v>
      </c>
      <c r="N143" s="240">
        <f t="shared" si="421"/>
        <v>6.4166666666666661</v>
      </c>
      <c r="O143" s="612">
        <f t="shared" si="422"/>
        <v>7.51219512195122</v>
      </c>
      <c r="P143" s="599">
        <f>(L143/(L$146))*1000</f>
        <v>1.8819540496790783</v>
      </c>
      <c r="Q143" s="159">
        <f>(M143/(M$146))*1000</f>
        <v>2.7318671648853794</v>
      </c>
      <c r="R143" s="249">
        <f>(N143/(N$146))*1000</f>
        <v>2.4824133548594101</v>
      </c>
      <c r="S143" s="645">
        <f>(O143/(O$146))*1000</f>
        <v>2.6526674009977924</v>
      </c>
      <c r="T143" s="632">
        <f>(P143-H$147)</f>
        <v>-6.3147672617963329</v>
      </c>
      <c r="U143" s="20">
        <f>(Q143-I$147)</f>
        <v>-5.0200708196107442</v>
      </c>
      <c r="V143" s="256">
        <f>(R143-J$147)</f>
        <v>-4.9802732123047697</v>
      </c>
      <c r="W143" s="256">
        <f>(S143-K$147)</f>
        <v>-4.6466026719949083</v>
      </c>
      <c r="X143" s="663">
        <v>35</v>
      </c>
      <c r="Y143" s="156">
        <v>39</v>
      </c>
      <c r="Z143" s="231">
        <v>28</v>
      </c>
      <c r="AA143" s="286">
        <f>VLOOKUP(A143,'Hard Stats 2013-2014'!$A$2:$L$691,6,0)</f>
        <v>35</v>
      </c>
      <c r="AB143" s="774">
        <f t="shared" si="444"/>
        <v>38.5</v>
      </c>
      <c r="AC143" s="160">
        <f t="shared" si="419"/>
        <v>38.0126582278481</v>
      </c>
      <c r="AD143" s="264">
        <f t="shared" si="445"/>
        <v>44.916666666666671</v>
      </c>
      <c r="AE143" s="698">
        <f t="shared" si="446"/>
        <v>32.865853658536587</v>
      </c>
      <c r="AF143" s="308">
        <f t="shared" si="447"/>
        <v>9.4712333005518072</v>
      </c>
      <c r="AG143" s="153">
        <f t="shared" si="448"/>
        <v>9.1938742668417444</v>
      </c>
      <c r="AH143" s="216">
        <f t="shared" si="449"/>
        <v>9.7250880551863563</v>
      </c>
      <c r="AI143" s="729">
        <f t="shared" si="450"/>
        <v>7.023383010516274</v>
      </c>
      <c r="AJ143" s="716">
        <f t="shared" si="451"/>
        <v>1.2745119890763963</v>
      </c>
      <c r="AK143" s="162">
        <f t="shared" si="452"/>
        <v>1.4419362823456208</v>
      </c>
      <c r="AL143" s="210">
        <f t="shared" si="453"/>
        <v>2.262401488022177</v>
      </c>
      <c r="AM143" s="210">
        <f t="shared" si="454"/>
        <v>-0.27588706247642669</v>
      </c>
      <c r="AN143" s="663">
        <v>17</v>
      </c>
      <c r="AO143" s="156">
        <v>25</v>
      </c>
      <c r="AP143" s="231">
        <v>15</v>
      </c>
      <c r="AQ143" s="286">
        <f>VLOOKUP(A143,'Hard Stats 2013-2014'!$A$2:$L$691,8,0)</f>
        <v>17</v>
      </c>
      <c r="AR143" s="774">
        <f t="shared" si="455"/>
        <v>18.7</v>
      </c>
      <c r="AS143" s="160">
        <f t="shared" si="456"/>
        <v>24.367088607594937</v>
      </c>
      <c r="AT143" s="264">
        <f t="shared" si="457"/>
        <v>24.0625</v>
      </c>
      <c r="AU143" s="264">
        <f t="shared" si="458"/>
        <v>15.963414634146341</v>
      </c>
      <c r="AV143" s="685">
        <f t="shared" si="459"/>
        <v>9.0763080677815022</v>
      </c>
      <c r="AW143" s="153">
        <f t="shared" si="460"/>
        <v>12.138315193794876</v>
      </c>
      <c r="AX143" s="216">
        <f t="shared" si="461"/>
        <v>10.218965219780381</v>
      </c>
      <c r="AY143" s="216">
        <f t="shared" si="462"/>
        <v>6.5310253123234103</v>
      </c>
      <c r="AZ143" s="716">
        <f t="shared" si="463"/>
        <v>0.87958675630609129</v>
      </c>
      <c r="BA143" s="162">
        <f t="shared" si="464"/>
        <v>4.3863772092987521</v>
      </c>
      <c r="BB143" s="210">
        <f t="shared" si="465"/>
        <v>2.756278652616202</v>
      </c>
      <c r="BC143" s="210">
        <f t="shared" si="466"/>
        <v>-0.76824476066929037</v>
      </c>
      <c r="BD143" s="663">
        <v>115</v>
      </c>
      <c r="BE143" s="156">
        <v>134</v>
      </c>
      <c r="BF143" s="231">
        <v>91</v>
      </c>
      <c r="BG143" s="231">
        <f>VLOOKUP(A143,'Hard Stats 2013-2014'!$A$2:$L$691,9,0)</f>
        <v>150</v>
      </c>
      <c r="BH143" s="774">
        <f t="shared" si="467"/>
        <v>126.5</v>
      </c>
      <c r="BI143" s="160">
        <f t="shared" si="468"/>
        <v>130.60759493670886</v>
      </c>
      <c r="BJ143" s="264">
        <f t="shared" si="469"/>
        <v>145.97916666666666</v>
      </c>
      <c r="BK143" s="264">
        <f t="shared" si="470"/>
        <v>140.85365853658539</v>
      </c>
      <c r="BL143" s="685">
        <f t="shared" si="471"/>
        <v>5.3979536303238991</v>
      </c>
      <c r="BM143" s="153">
        <f t="shared" si="472"/>
        <v>5.4267848747181997</v>
      </c>
      <c r="BN143" s="216">
        <f t="shared" si="473"/>
        <v>5.8320846697341677</v>
      </c>
      <c r="BO143" s="216">
        <f t="shared" si="474"/>
        <v>5.2860089801471561</v>
      </c>
      <c r="BP143" s="716">
        <f t="shared" si="475"/>
        <v>-2.7987676811515119</v>
      </c>
      <c r="BQ143" s="162">
        <f t="shared" si="476"/>
        <v>-2.3251531097779239</v>
      </c>
      <c r="BR143" s="162">
        <f t="shared" si="477"/>
        <v>-1.6306018974300116</v>
      </c>
      <c r="BS143" s="210">
        <f t="shared" si="478"/>
        <v>-2.0132610928455446</v>
      </c>
      <c r="BT143" s="752">
        <f t="shared" si="479"/>
        <v>-6.9594361975653571</v>
      </c>
      <c r="BU143" s="163">
        <f t="shared" si="480"/>
        <v>-1.5169104377442952</v>
      </c>
      <c r="BV143" s="202">
        <f t="shared" si="481"/>
        <v>-1.5921949690964023</v>
      </c>
      <c r="BW143" s="870">
        <f>(((BS143+BC143)+AM143)+W143)</f>
        <v>-7.7039955879861699</v>
      </c>
      <c r="BX143" s="893">
        <f t="shared" si="482"/>
        <v>-5.2517468872950523</v>
      </c>
      <c r="BY143" s="509"/>
      <c r="BZ143" s="926">
        <f t="shared" si="507"/>
        <v>5</v>
      </c>
      <c r="CA143" s="132" t="str">
        <f t="shared" si="424"/>
        <v>Ryan Suter</v>
      </c>
      <c r="CB143" s="70">
        <f t="shared" si="487"/>
        <v>-7.7039955879861699</v>
      </c>
      <c r="CC143" s="142">
        <v>6</v>
      </c>
      <c r="CD143" s="32" t="str">
        <f t="shared" ref="CD143:CE143" si="514">VLOOKUP(CC143,BZ$138:CB$144,2,FALSE)</f>
        <v>Alex Goligoski</v>
      </c>
      <c r="CE143" s="34">
        <f t="shared" si="514"/>
        <v>-9.0057753844247905</v>
      </c>
      <c r="CF143" s="42"/>
      <c r="CG143" s="44" t="e">
        <f>RANK(CI143,CI$137:CI$156)</f>
        <v>#REF!</v>
      </c>
      <c r="CH143" s="27" t="e">
        <f>#REF!</f>
        <v>#REF!</v>
      </c>
      <c r="CI143" s="61" t="e">
        <f>#REF!</f>
        <v>#REF!</v>
      </c>
      <c r="CJ143" s="142">
        <f>CJ165+1</f>
        <v>6</v>
      </c>
      <c r="CK143" s="108" t="e">
        <f>VLOOKUP(CJ143,CG$137:CI$156,2,FALSE)</f>
        <v>#N/A</v>
      </c>
      <c r="CL143" s="34" t="e">
        <f>VLOOKUP(CK143,CH$137:CJ$156,2,FALSE)</f>
        <v>#N/A</v>
      </c>
      <c r="CM143" s="45"/>
      <c r="CN143" s="120">
        <f t="shared" si="504"/>
        <v>4</v>
      </c>
      <c r="CO143" s="32" t="str">
        <f t="shared" si="489"/>
        <v>Ryan Suter</v>
      </c>
      <c r="CP143" s="34">
        <f t="shared" si="484"/>
        <v>-5.2517468872950523</v>
      </c>
      <c r="CQ143" s="142">
        <v>6</v>
      </c>
      <c r="CR143" s="32" t="str">
        <f t="shared" ref="CR143:CS143" si="515">VLOOKUP(CQ143,CN$138:CP$144,2,FALSE)</f>
        <v>Alex Goligoski</v>
      </c>
      <c r="CS143" s="34">
        <f t="shared" si="515"/>
        <v>-8.4094983000467973</v>
      </c>
      <c r="CT143" s="13"/>
      <c r="CU143" s="14"/>
      <c r="CV143" s="14"/>
      <c r="CW143" s="14"/>
      <c r="CX143" s="14"/>
      <c r="CY143" s="14"/>
      <c r="CZ143" s="14"/>
      <c r="DA143" s="14"/>
      <c r="DB143" s="14"/>
      <c r="DC143" s="14"/>
      <c r="DD143" s="14"/>
      <c r="DE143" s="14"/>
    </row>
    <row r="144" spans="1:109" ht="15.75" customHeight="1" outlineLevel="1" thickBot="1">
      <c r="A144" t="str">
        <f t="shared" si="486"/>
        <v>Kimmo Timonen</v>
      </c>
      <c r="B144" s="391" t="str">
        <f t="shared" si="417"/>
        <v>Timonen</v>
      </c>
      <c r="C144" s="438" t="s">
        <v>129</v>
      </c>
      <c r="D144" s="421">
        <v>82</v>
      </c>
      <c r="E144" s="189">
        <v>76</v>
      </c>
      <c r="F144" s="226">
        <v>45</v>
      </c>
      <c r="G144" s="226">
        <f>VLOOKUP(A144,'Hard Stats 2013-2014'!$A$2:$L$691,4,0)</f>
        <v>77</v>
      </c>
      <c r="H144" s="190">
        <v>6</v>
      </c>
      <c r="I144" s="82">
        <v>4</v>
      </c>
      <c r="J144" s="233">
        <v>5</v>
      </c>
      <c r="K144" s="1063">
        <f>VLOOKUP(A144,'Hard Stats 2013-2014'!$A$2:$L$691,5,0)</f>
        <v>6</v>
      </c>
      <c r="L144" s="802">
        <f t="shared" si="506"/>
        <v>5.6341463414634143</v>
      </c>
      <c r="M144" s="80">
        <f t="shared" si="506"/>
        <v>4.0526315789473681</v>
      </c>
      <c r="N144" s="241">
        <f t="shared" si="421"/>
        <v>8.5555555555555554</v>
      </c>
      <c r="O144" s="619">
        <f t="shared" si="422"/>
        <v>6</v>
      </c>
      <c r="P144" s="605">
        <f>(L144/(L$146))*1000</f>
        <v>2.4098192099549172</v>
      </c>
      <c r="Q144" s="36">
        <f>(M144/(M$146))*1000</f>
        <v>1.622688015232669</v>
      </c>
      <c r="R144" s="250">
        <f>(N144/(N$146))*1000</f>
        <v>3.3098844731458805</v>
      </c>
      <c r="S144" s="651">
        <f>(O144/(O$146))*1000</f>
        <v>2.1186888981995353</v>
      </c>
      <c r="T144" s="638">
        <f>(P144-H$147)</f>
        <v>-5.7869021015204938</v>
      </c>
      <c r="U144" s="37">
        <f>(Q144-I$147)</f>
        <v>-6.129249969263455</v>
      </c>
      <c r="V144" s="257">
        <f>(R144-J$147)</f>
        <v>-4.1528020940182984</v>
      </c>
      <c r="W144" s="257">
        <f>(S144-K$147)</f>
        <v>-5.1805811747931649</v>
      </c>
      <c r="X144" s="671">
        <v>31</v>
      </c>
      <c r="Y144" s="82">
        <v>39</v>
      </c>
      <c r="Z144" s="233">
        <v>24</v>
      </c>
      <c r="AA144" s="530">
        <f>VLOOKUP(A144,'Hard Stats 2013-2014'!$A$2:$L$691,6,0)</f>
        <v>29</v>
      </c>
      <c r="AB144" s="777">
        <f t="shared" si="444"/>
        <v>29.109756097560975</v>
      </c>
      <c r="AC144" s="81">
        <f t="shared" si="419"/>
        <v>39.513157894736842</v>
      </c>
      <c r="AD144" s="265">
        <f t="shared" si="445"/>
        <v>41.066666666666663</v>
      </c>
      <c r="AE144" s="704">
        <f t="shared" si="446"/>
        <v>29</v>
      </c>
      <c r="AF144" s="358">
        <f t="shared" si="447"/>
        <v>7.1611763979781946</v>
      </c>
      <c r="AG144" s="38">
        <f t="shared" si="448"/>
        <v>9.55679035632234</v>
      </c>
      <c r="AH144" s="217">
        <f t="shared" si="449"/>
        <v>8.8915090790275251</v>
      </c>
      <c r="AI144" s="736">
        <f t="shared" si="450"/>
        <v>6.1972559551048976</v>
      </c>
      <c r="AJ144" s="722">
        <f t="shared" si="451"/>
        <v>-1.0355449134972163</v>
      </c>
      <c r="AK144" s="39">
        <f t="shared" si="452"/>
        <v>1.8048523718262164</v>
      </c>
      <c r="AL144" s="211">
        <f t="shared" si="453"/>
        <v>1.4288225118633457</v>
      </c>
      <c r="AM144" s="211">
        <f t="shared" si="454"/>
        <v>-1.1020141178878031</v>
      </c>
      <c r="AN144" s="671">
        <v>16</v>
      </c>
      <c r="AO144" s="82">
        <v>21</v>
      </c>
      <c r="AP144" s="233">
        <v>17</v>
      </c>
      <c r="AQ144" s="286">
        <f>VLOOKUP(A144,'Hard Stats 2013-2014'!$A$2:$L$691,8,0)</f>
        <v>20</v>
      </c>
      <c r="AR144" s="777">
        <f t="shared" si="455"/>
        <v>15.02439024390244</v>
      </c>
      <c r="AS144" s="81">
        <f t="shared" si="456"/>
        <v>21.276315789473685</v>
      </c>
      <c r="AT144" s="265">
        <f t="shared" si="457"/>
        <v>29.088888888888889</v>
      </c>
      <c r="AU144" s="265">
        <f t="shared" si="458"/>
        <v>19.999999999999996</v>
      </c>
      <c r="AV144" s="691">
        <f t="shared" si="459"/>
        <v>7.2922991649320537</v>
      </c>
      <c r="AW144" s="38">
        <f t="shared" si="460"/>
        <v>10.598665740266158</v>
      </c>
      <c r="AX144" s="217">
        <f t="shared" si="461"/>
        <v>12.353593510134505</v>
      </c>
      <c r="AY144" s="217">
        <f t="shared" si="462"/>
        <v>8.1824916059666872</v>
      </c>
      <c r="AZ144" s="722">
        <f t="shared" si="463"/>
        <v>-0.90442214654335729</v>
      </c>
      <c r="BA144" s="39">
        <f t="shared" si="464"/>
        <v>2.8467277557700346</v>
      </c>
      <c r="BB144" s="211">
        <f t="shared" si="465"/>
        <v>4.890906942970326</v>
      </c>
      <c r="BC144" s="211">
        <f t="shared" si="466"/>
        <v>0.88322153297398653</v>
      </c>
      <c r="BD144" s="671">
        <v>147</v>
      </c>
      <c r="BE144" s="82">
        <v>130</v>
      </c>
      <c r="BF144" s="233">
        <v>78</v>
      </c>
      <c r="BG144" s="233">
        <f>VLOOKUP(A144,'Hard Stats 2013-2014'!$A$2:$L$691,9,0)</f>
        <v>152</v>
      </c>
      <c r="BH144" s="777">
        <f t="shared" si="467"/>
        <v>138.03658536585365</v>
      </c>
      <c r="BI144" s="81">
        <f t="shared" si="468"/>
        <v>131.71052631578948</v>
      </c>
      <c r="BJ144" s="265">
        <f t="shared" si="469"/>
        <v>133.46666666666667</v>
      </c>
      <c r="BK144" s="265">
        <f t="shared" si="470"/>
        <v>152</v>
      </c>
      <c r="BL144" s="691">
        <f t="shared" si="471"/>
        <v>5.8902378426333959</v>
      </c>
      <c r="BM144" s="38">
        <f t="shared" si="472"/>
        <v>5.4726120054355762</v>
      </c>
      <c r="BN144" s="217">
        <f t="shared" si="473"/>
        <v>5.3321916980426689</v>
      </c>
      <c r="BO144" s="217">
        <f t="shared" si="474"/>
        <v>5.7043130674072851</v>
      </c>
      <c r="BP144" s="722">
        <f t="shared" si="475"/>
        <v>-2.306483468842015</v>
      </c>
      <c r="BQ144" s="39">
        <f t="shared" si="476"/>
        <v>-2.2793259790605473</v>
      </c>
      <c r="BR144" s="211">
        <f t="shared" si="477"/>
        <v>-2.1304948691215104</v>
      </c>
      <c r="BS144" s="211">
        <f t="shared" si="478"/>
        <v>-1.5949570055854156</v>
      </c>
      <c r="BT144" s="759">
        <f t="shared" si="479"/>
        <v>-10.033352630403083</v>
      </c>
      <c r="BU144" s="85">
        <f t="shared" si="480"/>
        <v>-3.7569958207277514</v>
      </c>
      <c r="BV144" s="203">
        <f t="shared" si="481"/>
        <v>3.6432491693862978E-2</v>
      </c>
      <c r="BW144" s="872">
        <f>(((BS144+BC144)+AM144)+W144)</f>
        <v>-6.9943307652923972</v>
      </c>
      <c r="BX144" s="896">
        <f t="shared" si="482"/>
        <v>-4.5613682937400544</v>
      </c>
      <c r="BY144" s="509"/>
      <c r="BZ144" s="928">
        <f t="shared" si="507"/>
        <v>4</v>
      </c>
      <c r="CA144" s="132" t="str">
        <f t="shared" si="424"/>
        <v>Kimmo Timonen</v>
      </c>
      <c r="CB144" s="70">
        <f t="shared" si="487"/>
        <v>-6.9943307652923972</v>
      </c>
      <c r="CC144" s="142">
        <v>7</v>
      </c>
      <c r="CD144" s="67" t="str">
        <f t="shared" ref="CD144:CE144" si="516">VLOOKUP(CC144,BZ$138:CB$144,2,FALSE)</f>
        <v>Jake Gardiner</v>
      </c>
      <c r="CE144" s="35">
        <f t="shared" si="516"/>
        <v>-12.234898793516168</v>
      </c>
      <c r="CF144" s="42"/>
      <c r="CG144" s="44" t="e">
        <f>RANK(CI144,CI$42:CI$49)</f>
        <v>#REF!</v>
      </c>
      <c r="CH144" s="27" t="e">
        <f>#REF!</f>
        <v>#REF!</v>
      </c>
      <c r="CI144" s="61" t="e">
        <f>#REF!</f>
        <v>#REF!</v>
      </c>
      <c r="CJ144" s="142">
        <f>CJ107+1</f>
        <v>1</v>
      </c>
      <c r="CK144" s="108" t="e">
        <f>VLOOKUP(CJ144,CG$42:CI$49,2,FALSE)</f>
        <v>#N/A</v>
      </c>
      <c r="CL144" s="34" t="e">
        <f>VLOOKUP(CK144,CH$42:CJ$49,2,FALSE)</f>
        <v>#N/A</v>
      </c>
      <c r="CM144" s="45"/>
      <c r="CN144" s="120">
        <f t="shared" si="504"/>
        <v>2</v>
      </c>
      <c r="CO144" s="32" t="str">
        <f t="shared" si="489"/>
        <v>Kimmo Timonen</v>
      </c>
      <c r="CP144" s="34">
        <f t="shared" si="484"/>
        <v>-4.5613682937400544</v>
      </c>
      <c r="CQ144" s="142">
        <v>7</v>
      </c>
      <c r="CR144" s="32" t="str">
        <f t="shared" ref="CR144:CS144" si="517">VLOOKUP(CQ144,CN$138:CP$144,2,FALSE)</f>
        <v>Jake Gardiner</v>
      </c>
      <c r="CS144" s="34">
        <f t="shared" si="517"/>
        <v>-11.16467088934461</v>
      </c>
      <c r="CT144" s="13"/>
      <c r="CU144" s="14"/>
      <c r="CV144" s="14"/>
      <c r="CW144" s="14"/>
      <c r="CX144" s="14"/>
      <c r="CY144" s="14"/>
      <c r="CZ144" s="14"/>
      <c r="DA144" s="14"/>
      <c r="DB144" s="14"/>
      <c r="DC144" s="14"/>
      <c r="DD144" s="14"/>
      <c r="DE144" s="14"/>
    </row>
    <row r="145" spans="2:109" ht="16.5" customHeight="1">
      <c r="B145" s="391"/>
      <c r="C145" s="447"/>
      <c r="D145" s="566"/>
      <c r="E145" s="562"/>
      <c r="F145" s="563"/>
      <c r="G145" s="195"/>
      <c r="H145" s="561"/>
      <c r="I145" s="562"/>
      <c r="J145" s="563"/>
      <c r="K145" s="195"/>
      <c r="L145" s="555"/>
      <c r="M145" s="556"/>
      <c r="N145" s="567"/>
      <c r="O145" s="527"/>
      <c r="P145" s="568"/>
      <c r="Q145" s="569"/>
      <c r="R145" s="570"/>
      <c r="S145" s="528"/>
      <c r="T145" s="558"/>
      <c r="U145" s="571"/>
      <c r="V145" s="570"/>
      <c r="W145" s="528"/>
      <c r="X145" s="566"/>
      <c r="Y145" s="562"/>
      <c r="Z145" s="563"/>
      <c r="AA145" s="195"/>
      <c r="AB145" s="782"/>
      <c r="AC145" s="783"/>
      <c r="AD145" s="784"/>
      <c r="AE145" s="525"/>
      <c r="AF145" s="558"/>
      <c r="AG145" s="559"/>
      <c r="AH145" s="560"/>
      <c r="AI145" s="526"/>
      <c r="AJ145" s="558"/>
      <c r="AK145" s="559"/>
      <c r="AL145" s="560"/>
      <c r="AM145" s="526"/>
      <c r="AN145" s="566"/>
      <c r="AO145" s="562"/>
      <c r="AP145" s="563"/>
      <c r="AQ145" s="195"/>
      <c r="AR145" s="555"/>
      <c r="AS145" s="556"/>
      <c r="AT145" s="557"/>
      <c r="AU145" s="525"/>
      <c r="AV145" s="558"/>
      <c r="AW145" s="559"/>
      <c r="AX145" s="560"/>
      <c r="AY145" s="526"/>
      <c r="AZ145" s="558"/>
      <c r="BA145" s="559"/>
      <c r="BB145" s="560"/>
      <c r="BC145" s="526"/>
      <c r="BD145" s="566"/>
      <c r="BE145" s="562"/>
      <c r="BF145" s="563"/>
      <c r="BG145" s="195"/>
      <c r="BH145" s="555"/>
      <c r="BI145" s="556"/>
      <c r="BJ145" s="557"/>
      <c r="BK145" s="196"/>
      <c r="BL145" s="558"/>
      <c r="BM145" s="559"/>
      <c r="BN145" s="560"/>
      <c r="BO145" s="526"/>
      <c r="BP145" s="558"/>
      <c r="BQ145" s="559"/>
      <c r="BR145" s="560"/>
      <c r="BS145" s="200"/>
      <c r="BT145" s="765"/>
      <c r="BU145" s="564"/>
      <c r="BV145" s="565"/>
      <c r="BW145" s="123"/>
      <c r="BX145" s="123"/>
      <c r="BY145" s="1039"/>
      <c r="BZ145" s="49"/>
      <c r="CA145" s="168"/>
      <c r="CB145" s="168"/>
      <c r="CC145" s="142"/>
      <c r="CD145" s="168"/>
      <c r="CE145" s="168"/>
      <c r="CF145" s="169"/>
      <c r="CG145" s="169"/>
      <c r="CH145" s="169"/>
      <c r="CI145" s="169"/>
      <c r="CJ145" s="169"/>
      <c r="CK145" s="170"/>
      <c r="CL145" s="170"/>
      <c r="CM145" s="171"/>
      <c r="CN145" s="172"/>
      <c r="CO145" s="173"/>
      <c r="CP145" s="173"/>
      <c r="CQ145" s="173"/>
      <c r="CR145" s="171"/>
      <c r="CS145" s="171"/>
      <c r="CT145" s="171"/>
      <c r="CU145" s="14"/>
      <c r="CV145" s="14"/>
      <c r="CW145" s="14"/>
      <c r="CX145" s="14"/>
      <c r="CY145" s="14"/>
      <c r="CZ145" s="14"/>
      <c r="DA145" s="14"/>
      <c r="DB145" s="14"/>
      <c r="DC145" s="14"/>
      <c r="DD145" s="14"/>
      <c r="DE145" s="14"/>
    </row>
    <row r="146" spans="2:109" ht="16.5" hidden="1" customHeight="1">
      <c r="B146" s="391"/>
      <c r="C146" s="448" t="s">
        <v>160</v>
      </c>
      <c r="D146" s="426">
        <f>SUM(D3:D144)</f>
        <v>8525</v>
      </c>
      <c r="E146" s="1">
        <f>SUM(E3:E144)</f>
        <v>9082</v>
      </c>
      <c r="F146" s="228">
        <f>SUM(F3:F144)</f>
        <v>5677</v>
      </c>
      <c r="G146" s="228">
        <f>SUM(G3:G144)</f>
        <v>10178</v>
      </c>
      <c r="H146" s="16">
        <f>SUM(H3:H144)</f>
        <v>2161</v>
      </c>
      <c r="I146" s="16">
        <f>SUM(I3:I144)</f>
        <v>2348</v>
      </c>
      <c r="J146" s="16">
        <f>SUM(J3:J144)</f>
        <v>1426</v>
      </c>
      <c r="K146" s="16">
        <f>SUM(K3:K144)</f>
        <v>2691</v>
      </c>
      <c r="L146" s="626">
        <f>SUM(L3:L144)</f>
        <v>2337.995447205692</v>
      </c>
      <c r="M146" s="197">
        <f>SUM(M3:M144)</f>
        <v>2497.4804404198931</v>
      </c>
      <c r="N146" s="244">
        <f>SUM(N3:N144)</f>
        <v>2584.8502039782452</v>
      </c>
      <c r="O146" s="627">
        <f>SUM(O3:O144)</f>
        <v>2831.9400762890709</v>
      </c>
      <c r="P146" s="655">
        <f>SUM(P3:P144)</f>
        <v>1000.0000000000005</v>
      </c>
      <c r="Q146" s="656">
        <f>SUM(Q3:Q144)</f>
        <v>999.99999999999989</v>
      </c>
      <c r="R146" s="252">
        <f>SUM(R3:R144)</f>
        <v>999.9999999999992</v>
      </c>
      <c r="S146" s="657">
        <f>SUM(S3:S144)</f>
        <v>999.99999999999966</v>
      </c>
      <c r="T146" s="679">
        <f>SUM(T3:T144)</f>
        <v>8.1967213114756277</v>
      </c>
      <c r="U146" s="680">
        <f t="shared" ref="U146:W146" si="518">SUM(U3:U144)</f>
        <v>2.8599345114344032E-13</v>
      </c>
      <c r="V146" s="259">
        <f t="shared" si="518"/>
        <v>-6.7146288529329468E-13</v>
      </c>
      <c r="W146" s="681">
        <f t="shared" si="518"/>
        <v>-3.0819791163594346E-13</v>
      </c>
      <c r="X146" s="678">
        <f>SUM(X3:X144)</f>
        <v>3744</v>
      </c>
      <c r="Y146" s="4">
        <f>SUM(Y3:Y144)</f>
        <v>3864</v>
      </c>
      <c r="Z146" s="235">
        <f>SUM(Z3:Z144)</f>
        <v>2547</v>
      </c>
      <c r="AA146" s="235">
        <f>SUM(AA3:AA144)</f>
        <v>4527</v>
      </c>
      <c r="AB146" s="710">
        <f>SUM(AB3:AB144)</f>
        <v>4064.9405181220636</v>
      </c>
      <c r="AC146" s="198">
        <f>SUM(AC3:AC144)</f>
        <v>4134.563637110311</v>
      </c>
      <c r="AD146" s="268">
        <f>SUM(AD3:AD144)</f>
        <v>4618.6385574897458</v>
      </c>
      <c r="AE146" s="711">
        <f>SUM(AE3:AE144)</f>
        <v>4679.4904406218175</v>
      </c>
      <c r="AF146" s="740">
        <f>SUM(AF3:AF144)</f>
        <v>999.99999999999989</v>
      </c>
      <c r="AG146" s="17">
        <f>SUM(AG3:AG144)</f>
        <v>999.99999999999989</v>
      </c>
      <c r="AH146" s="270">
        <f>SUM(AH3:AH144)</f>
        <v>1000.0000000000006</v>
      </c>
      <c r="AI146" s="741">
        <f>SUM(AI3:AI144)</f>
        <v>999.99999999999989</v>
      </c>
      <c r="AJ146" s="744">
        <f>SUM(AJ3:AJ144)</f>
        <v>-3.0375701953744283E-13</v>
      </c>
      <c r="AK146" s="745">
        <f t="shared" ref="AK146:AM146" si="519">SUM(AK3:AK144)</f>
        <v>8.1712414612411521E-14</v>
      </c>
      <c r="AL146" s="271">
        <f t="shared" si="519"/>
        <v>1.5454304502782179E-13</v>
      </c>
      <c r="AM146" s="10">
        <f t="shared" si="519"/>
        <v>-4.0678571622265736E-13</v>
      </c>
      <c r="AN146" s="678">
        <f>SUM(AN3:AN144)</f>
        <v>1921</v>
      </c>
      <c r="AO146" s="4">
        <f>SUM(AO3:AO144)</f>
        <v>1886</v>
      </c>
      <c r="AP146" s="235">
        <f>SUM(AP3:AP144)</f>
        <v>1292</v>
      </c>
      <c r="AQ146" s="235">
        <f>SUM(AQ3:AQ144)</f>
        <v>2358</v>
      </c>
      <c r="AR146" s="710">
        <f>SUM(AR3:AR144)</f>
        <v>2060.3090882712613</v>
      </c>
      <c r="AS146" s="198">
        <f>SUM(AS3:AS144)</f>
        <v>2007.4522879461415</v>
      </c>
      <c r="AT146" s="268">
        <f>SUM(AT3:AT144)</f>
        <v>2354.6904684070482</v>
      </c>
      <c r="AU146" s="711">
        <f>SUM(AU3:AU144)</f>
        <v>2444.2432651462746</v>
      </c>
      <c r="AV146" s="740">
        <f>SUM(AV3:AV144)</f>
        <v>999.99999999999966</v>
      </c>
      <c r="AW146" s="17">
        <f>SUM(AW3:AW144)</f>
        <v>999.99999999999966</v>
      </c>
      <c r="AX146" s="219">
        <f>SUM(AX3:AX144)</f>
        <v>1000.0000000000005</v>
      </c>
      <c r="AY146" s="743">
        <f>SUM(AY3:AY144)</f>
        <v>999.99999999999977</v>
      </c>
      <c r="AZ146" s="747">
        <f>SUM(AZ3:AZ144)</f>
        <v>-1.7763568394002505E-13</v>
      </c>
      <c r="BA146" s="745">
        <f>SUM(BA3:BA144)</f>
        <v>-1.0480505352461478E-13</v>
      </c>
      <c r="BB146" s="271">
        <f>SUM(BB3:BB144)</f>
        <v>1.9184653865522705E-13</v>
      </c>
      <c r="BC146" s="10">
        <f>SUM(BC3:BC144)</f>
        <v>0</v>
      </c>
      <c r="BD146" s="678">
        <f>SUM(BD3:BD144)</f>
        <v>21325</v>
      </c>
      <c r="BE146" s="4">
        <f>SUM(BE3:BE144)</f>
        <v>22518</v>
      </c>
      <c r="BF146" s="235">
        <f>SUM(BF3:BF144)</f>
        <v>13767</v>
      </c>
      <c r="BG146" s="235">
        <f>SUM(BG3:BG144)</f>
        <v>25595</v>
      </c>
      <c r="BH146" s="710">
        <f>SUM(BH3:BH144)</f>
        <v>23434.806718117266</v>
      </c>
      <c r="BI146" s="198">
        <f>SUM(BI3:BI144)</f>
        <v>24067.214373131203</v>
      </c>
      <c r="BJ146" s="268">
        <f>SUM(BJ3:BJ144)</f>
        <v>25030.357913737305</v>
      </c>
      <c r="BK146" s="711">
        <f>SUM(BK3:BK144)</f>
        <v>26646.503830317783</v>
      </c>
      <c r="BL146" s="740">
        <f>SUM(BL3:BL144)</f>
        <v>999.99999999999989</v>
      </c>
      <c r="BM146" s="17">
        <f>SUM(BM3:BM144)</f>
        <v>1000</v>
      </c>
      <c r="BN146" s="219">
        <f>SUM(BN3:BN144)</f>
        <v>999.99999999999886</v>
      </c>
      <c r="BO146" s="743">
        <f>SUM(BO3:BO144)</f>
        <v>1000.0000000000008</v>
      </c>
      <c r="BP146" s="747">
        <f>SUM(BP3:BP144)</f>
        <v>-2.4691360067663481E-13</v>
      </c>
      <c r="BQ146" s="745">
        <f>SUM(BQ3:BQ144)</f>
        <v>3.4194869158454821E-13</v>
      </c>
      <c r="BR146" s="10">
        <f>SUM(BR3:BR144)</f>
        <v>-7.4873440780720557E-13</v>
      </c>
      <c r="BS146" s="201">
        <f>SUM(BS3:BS144)</f>
        <v>1.3855583347321954E-13</v>
      </c>
      <c r="BT146" s="766"/>
      <c r="BU146" s="572"/>
      <c r="BV146" s="573"/>
      <c r="BW146" s="124"/>
      <c r="BX146" s="124"/>
      <c r="BY146" s="453"/>
      <c r="CC146" s="142"/>
      <c r="CK146" s="74"/>
      <c r="CL146" s="14"/>
      <c r="CM146" s="14"/>
      <c r="CN146" s="121"/>
      <c r="CO146" s="114"/>
      <c r="CP146" s="114"/>
      <c r="CQ146" s="114"/>
      <c r="CR146" s="14"/>
      <c r="CS146" s="14"/>
      <c r="CT146" s="14"/>
      <c r="CU146" s="14"/>
      <c r="CV146" s="14"/>
      <c r="CW146" s="14"/>
      <c r="CX146" s="14"/>
      <c r="CY146" s="14"/>
      <c r="CZ146" s="14"/>
      <c r="DA146" s="14"/>
      <c r="DB146" s="14"/>
      <c r="DC146" s="14"/>
      <c r="DD146" s="14"/>
      <c r="DE146" s="14"/>
    </row>
    <row r="147" spans="2:109" ht="16.5" hidden="1" customHeight="1">
      <c r="B147" s="391" t="str">
        <f>RIGHT(C147,LEN(C147)-FIND(" ",C147))</f>
        <v>RATIO'S</v>
      </c>
      <c r="C147" s="448" t="s">
        <v>161</v>
      </c>
      <c r="D147" s="426"/>
      <c r="E147" s="1"/>
      <c r="F147" s="228"/>
      <c r="G147" s="228"/>
      <c r="H147" s="11">
        <f>(1/(COUNT(H3:H144))*1000)</f>
        <v>8.1967213114754109</v>
      </c>
      <c r="I147" s="11">
        <f>(1/(COUNT(I3:I144))*1000)</f>
        <v>7.7519379844961236</v>
      </c>
      <c r="J147" s="11">
        <f>(1/(COUNT(J3:J144))*1000)</f>
        <v>7.4626865671641793</v>
      </c>
      <c r="K147" s="236">
        <f>(1/(COUNT(K3:K144))*1000)</f>
        <v>7.2992700729927007</v>
      </c>
      <c r="L147" s="626"/>
      <c r="M147" s="197"/>
      <c r="N147" s="245"/>
      <c r="O147" s="628"/>
      <c r="P147" s="658"/>
      <c r="Q147" s="659"/>
      <c r="R147" s="252"/>
      <c r="S147" s="657"/>
      <c r="T147" s="679"/>
      <c r="U147" s="680"/>
      <c r="V147" s="259"/>
      <c r="W147" s="681"/>
      <c r="X147" s="678"/>
      <c r="Y147" s="4"/>
      <c r="Z147" s="235"/>
      <c r="AA147" s="235"/>
      <c r="AB147" s="710"/>
      <c r="AC147" s="198"/>
      <c r="AD147" s="269"/>
      <c r="AE147" s="712"/>
      <c r="AF147" s="742"/>
      <c r="AG147" s="19"/>
      <c r="AH147" s="219"/>
      <c r="AI147" s="743"/>
      <c r="AJ147" s="18"/>
      <c r="AK147" s="746"/>
      <c r="AL147" s="271"/>
      <c r="AM147" s="10"/>
      <c r="AN147" s="678"/>
      <c r="AO147" s="4"/>
      <c r="AP147" s="235"/>
      <c r="AQ147" s="235"/>
      <c r="AR147" s="710"/>
      <c r="AS147" s="198"/>
      <c r="AT147" s="269"/>
      <c r="AU147" s="712"/>
      <c r="AV147" s="742"/>
      <c r="AW147" s="19"/>
      <c r="AX147" s="219"/>
      <c r="AY147" s="743"/>
      <c r="AZ147" s="18"/>
      <c r="BA147" s="746"/>
      <c r="BB147" s="271"/>
      <c r="BC147" s="10"/>
      <c r="BD147" s="678"/>
      <c r="BE147" s="4"/>
      <c r="BF147" s="235"/>
      <c r="BG147" s="235"/>
      <c r="BH147" s="5"/>
      <c r="BI147" s="8"/>
      <c r="BJ147" s="269"/>
      <c r="BK147" s="269"/>
      <c r="BL147" s="742"/>
      <c r="BM147" s="19"/>
      <c r="BN147" s="219"/>
      <c r="BO147" s="743"/>
      <c r="BP147" s="18"/>
      <c r="BQ147" s="746"/>
      <c r="BR147" s="10"/>
      <c r="BS147" s="201"/>
      <c r="BT147" s="767"/>
      <c r="BU147" s="6"/>
      <c r="BV147" s="3"/>
      <c r="BW147" s="125"/>
      <c r="BX147" s="125"/>
      <c r="BY147" s="453"/>
      <c r="CC147" s="142"/>
      <c r="CK147" s="74"/>
      <c r="CL147" s="14"/>
      <c r="CM147" s="14"/>
      <c r="CN147" s="121"/>
      <c r="CO147" s="114"/>
      <c r="CP147" s="114"/>
      <c r="CQ147" s="114"/>
      <c r="CR147" s="14"/>
      <c r="CS147" s="14"/>
      <c r="CT147" s="14"/>
      <c r="CU147" s="14"/>
      <c r="CV147" s="14"/>
      <c r="CW147" s="14"/>
      <c r="CX147" s="14"/>
      <c r="CY147" s="14"/>
      <c r="CZ147" s="14"/>
      <c r="DA147" s="14"/>
      <c r="DB147" s="14"/>
      <c r="DC147" s="14"/>
      <c r="DD147" s="14"/>
      <c r="DE147" s="14"/>
    </row>
    <row r="148" spans="2:109" ht="16.5" hidden="1" customHeight="1">
      <c r="B148" s="391"/>
      <c r="C148" s="449"/>
      <c r="D148" s="574"/>
      <c r="E148" s="575"/>
      <c r="F148" s="576"/>
      <c r="G148" s="229"/>
      <c r="H148" s="577"/>
      <c r="I148" s="575"/>
      <c r="J148" s="576"/>
      <c r="K148" s="229"/>
      <c r="L148" s="578"/>
      <c r="M148" s="579"/>
      <c r="N148" s="580"/>
      <c r="O148" s="194"/>
      <c r="P148" s="581"/>
      <c r="Q148" s="582"/>
      <c r="R148" s="580"/>
      <c r="S148" s="194"/>
      <c r="T148" s="578"/>
      <c r="U148" s="579"/>
      <c r="V148" s="580"/>
      <c r="W148" s="194"/>
      <c r="X148" s="577"/>
      <c r="Y148" s="575"/>
      <c r="Z148" s="576"/>
      <c r="AA148" s="229"/>
      <c r="AB148" s="785"/>
      <c r="AC148" s="786"/>
      <c r="AD148" s="787"/>
      <c r="AE148" s="221"/>
      <c r="AF148" s="578"/>
      <c r="AG148" s="584"/>
      <c r="AH148" s="583"/>
      <c r="AI148" s="221"/>
      <c r="AJ148" s="578"/>
      <c r="AK148" s="584"/>
      <c r="AL148" s="583"/>
      <c r="AM148" s="221"/>
      <c r="AN148" s="577"/>
      <c r="AO148" s="575"/>
      <c r="AP148" s="576"/>
      <c r="AQ148" s="229"/>
      <c r="AR148" s="578"/>
      <c r="AS148" s="579"/>
      <c r="AT148" s="583"/>
      <c r="AU148" s="221"/>
      <c r="AV148" s="578"/>
      <c r="AW148" s="584"/>
      <c r="AX148" s="583"/>
      <c r="AY148" s="221"/>
      <c r="AZ148" s="578"/>
      <c r="BA148" s="584"/>
      <c r="BB148" s="583"/>
      <c r="BC148" s="221"/>
      <c r="BD148" s="577"/>
      <c r="BE148" s="575"/>
      <c r="BF148" s="576"/>
      <c r="BG148" s="229"/>
      <c r="BH148" s="578"/>
      <c r="BI148" s="579"/>
      <c r="BJ148" s="583"/>
      <c r="BK148" s="221"/>
      <c r="BL148" s="578"/>
      <c r="BM148" s="584"/>
      <c r="BN148" s="583"/>
      <c r="BO148" s="221"/>
      <c r="BP148" s="578"/>
      <c r="BQ148" s="584"/>
      <c r="BR148" s="583"/>
      <c r="BS148" s="199"/>
      <c r="BT148" s="578"/>
      <c r="BU148" s="584"/>
      <c r="BV148" s="583"/>
      <c r="BW148" s="126"/>
      <c r="BX148" s="126"/>
      <c r="BY148" s="1039"/>
      <c r="CK148" s="74"/>
      <c r="CL148" s="14"/>
      <c r="CM148" s="14"/>
      <c r="CN148" s="121"/>
      <c r="CO148" s="114"/>
      <c r="CP148" s="114"/>
      <c r="CQ148" s="114"/>
      <c r="CR148" s="14"/>
      <c r="CS148" s="14"/>
      <c r="CT148" s="14"/>
      <c r="DE148" s="12"/>
    </row>
    <row r="149" spans="2:109" ht="16.5" hidden="1" customHeight="1">
      <c r="B149" s="320"/>
      <c r="C149" s="73"/>
      <c r="D149" s="73"/>
      <c r="F149" s="73"/>
      <c r="G149" s="73"/>
      <c r="K149" s="12"/>
      <c r="N149" s="73"/>
      <c r="O149" s="73"/>
      <c r="P149" s="73"/>
      <c r="Q149" s="73"/>
      <c r="R149" s="73"/>
      <c r="S149" s="73"/>
      <c r="T149" s="73"/>
      <c r="U149" s="73"/>
      <c r="V149" s="73"/>
      <c r="W149" s="73"/>
      <c r="X149" s="73"/>
      <c r="Y149" s="73"/>
      <c r="Z149" s="73"/>
      <c r="AA149" s="73"/>
      <c r="AB149" s="73"/>
      <c r="AC149" s="73"/>
      <c r="AD149" s="73"/>
      <c r="AE149" s="73"/>
      <c r="AF149" s="73"/>
      <c r="AG149" s="73"/>
      <c r="AH149" s="73"/>
      <c r="AI149" s="73"/>
      <c r="AJ149" s="73"/>
      <c r="AK149" s="73"/>
      <c r="AL149" s="73"/>
      <c r="AM149" s="73"/>
      <c r="AN149" s="73"/>
      <c r="AO149" s="73"/>
      <c r="AP149" s="73"/>
      <c r="AQ149" s="73"/>
      <c r="AR149" s="73"/>
      <c r="AS149" s="73"/>
      <c r="AT149" s="73"/>
      <c r="AU149" s="73"/>
      <c r="AV149" s="73"/>
      <c r="AW149" s="73"/>
      <c r="AX149" s="73"/>
      <c r="AY149" s="73"/>
      <c r="AZ149" s="73"/>
      <c r="BA149" s="73"/>
      <c r="BB149" s="73"/>
      <c r="BC149" s="73"/>
      <c r="BD149" s="73"/>
      <c r="BE149" s="73"/>
      <c r="BF149" s="73"/>
      <c r="BG149" s="73"/>
      <c r="BH149" s="73"/>
      <c r="BI149" s="73"/>
      <c r="BJ149" s="73"/>
      <c r="BK149" s="73"/>
      <c r="BL149" s="73"/>
      <c r="BM149" s="73"/>
      <c r="BN149" s="73"/>
      <c r="BO149" s="73"/>
      <c r="BP149" s="73"/>
      <c r="BQ149" s="73"/>
      <c r="BR149" s="73"/>
      <c r="BS149" s="73"/>
      <c r="BT149" s="73"/>
      <c r="BU149" s="73"/>
      <c r="BV149" s="73"/>
      <c r="BW149" s="73"/>
      <c r="BX149" s="73"/>
      <c r="BY149" s="512"/>
      <c r="BZ149" s="970"/>
      <c r="CA149" s="73"/>
      <c r="CB149" s="73"/>
      <c r="CC149" s="971"/>
      <c r="CD149" s="73"/>
      <c r="CE149" s="73"/>
      <c r="CL149" s="73"/>
      <c r="CM149" s="73"/>
      <c r="CR149" s="73"/>
      <c r="CS149" s="73"/>
      <c r="CT149" s="73"/>
      <c r="CU149" s="73"/>
      <c r="CV149" s="73"/>
      <c r="CW149" s="73"/>
      <c r="CX149" s="73"/>
      <c r="CY149" s="73"/>
      <c r="CZ149" s="73"/>
      <c r="DA149" s="73"/>
      <c r="DE149" s="12"/>
    </row>
    <row r="150" spans="2:109" ht="16.5" customHeight="1">
      <c r="B150" s="320"/>
      <c r="C150" s="73"/>
      <c r="D150" s="73"/>
      <c r="E150" s="273"/>
      <c r="F150" s="73"/>
      <c r="G150" s="73"/>
      <c r="J150" s="73"/>
      <c r="K150" s="73"/>
      <c r="N150" s="73"/>
      <c r="O150" s="73"/>
      <c r="P150" s="73"/>
      <c r="Q150" s="73"/>
      <c r="R150" s="73"/>
      <c r="S150" s="73"/>
      <c r="T150" s="73"/>
      <c r="U150" s="73"/>
      <c r="V150" s="73"/>
      <c r="W150" s="73"/>
      <c r="X150" s="73"/>
      <c r="Y150" s="73"/>
      <c r="Z150" s="73"/>
      <c r="AA150" s="73"/>
      <c r="AB150" s="73"/>
      <c r="AC150" s="73"/>
      <c r="AD150" s="73"/>
      <c r="AE150" s="73"/>
      <c r="AF150" s="73"/>
      <c r="AG150" s="73"/>
      <c r="AH150" s="73"/>
      <c r="AI150" s="73"/>
      <c r="AJ150" s="73"/>
      <c r="AK150" s="73"/>
      <c r="AL150" s="73"/>
      <c r="AM150" s="73"/>
      <c r="AN150" s="73"/>
      <c r="AO150" s="73"/>
      <c r="AP150" s="73"/>
      <c r="AQ150" s="73"/>
      <c r="AR150" s="73"/>
      <c r="AS150" s="73"/>
      <c r="AT150" s="73"/>
      <c r="AU150" s="73"/>
      <c r="AV150" s="73"/>
      <c r="AW150" s="73"/>
      <c r="AX150" s="73"/>
      <c r="AY150" s="73"/>
      <c r="AZ150" s="73"/>
      <c r="BA150" s="73"/>
      <c r="BB150" s="73"/>
      <c r="BC150" s="73"/>
      <c r="BD150" s="73"/>
      <c r="BE150" s="73"/>
      <c r="BF150" s="73"/>
      <c r="BG150" s="73"/>
      <c r="BH150" s="73"/>
      <c r="BI150" s="73"/>
      <c r="BJ150" s="73"/>
      <c r="BK150" s="73"/>
      <c r="BL150" s="73"/>
      <c r="BM150" s="73"/>
      <c r="BN150" s="73"/>
      <c r="BO150" s="73"/>
      <c r="BP150" s="73"/>
      <c r="BQ150" s="73"/>
      <c r="BR150" s="73"/>
      <c r="BS150" s="73"/>
      <c r="BT150" s="73"/>
      <c r="BU150" s="73"/>
      <c r="BV150" s="73"/>
      <c r="BW150" s="73"/>
      <c r="BX150" s="73"/>
      <c r="BY150" s="512"/>
      <c r="BZ150" s="970"/>
      <c r="CA150" s="73"/>
      <c r="CB150" s="73"/>
      <c r="CC150" s="971"/>
      <c r="CD150" s="73"/>
      <c r="CE150" s="73"/>
      <c r="CL150" s="73"/>
      <c r="CM150" s="73"/>
      <c r="CR150" s="73"/>
      <c r="CS150" s="73"/>
      <c r="CT150" s="73"/>
      <c r="CU150" s="73"/>
      <c r="CV150" s="73"/>
      <c r="CW150" s="73"/>
      <c r="CX150" s="73"/>
      <c r="CY150" s="73"/>
      <c r="CZ150" s="73"/>
      <c r="DA150" s="73"/>
      <c r="DE150" s="12"/>
    </row>
    <row r="151" spans="2:109" ht="16.5" hidden="1" customHeight="1">
      <c r="B151" s="413"/>
      <c r="C151" s="277"/>
      <c r="D151" s="73"/>
      <c r="N151" s="73"/>
      <c r="O151" s="73"/>
      <c r="P151" s="73"/>
      <c r="Q151" s="73"/>
      <c r="R151" s="73"/>
      <c r="S151" s="73"/>
      <c r="T151" s="73"/>
      <c r="U151" s="73"/>
      <c r="V151" s="73"/>
      <c r="W151" s="73"/>
      <c r="X151" s="73"/>
      <c r="Y151" s="73"/>
      <c r="Z151" s="73"/>
      <c r="AA151" s="73"/>
      <c r="AB151" s="73"/>
      <c r="AC151" s="73"/>
      <c r="AD151" s="73"/>
      <c r="AE151" s="73"/>
      <c r="AF151" s="73"/>
      <c r="AG151" s="73"/>
      <c r="AH151" s="73"/>
      <c r="AI151" s="73"/>
      <c r="AJ151" s="73"/>
      <c r="AK151" s="73"/>
      <c r="AL151" s="73"/>
      <c r="AM151" s="73"/>
      <c r="AN151" s="73"/>
      <c r="AO151" s="73"/>
      <c r="AP151" s="73"/>
      <c r="AQ151" s="73"/>
      <c r="AR151" s="73"/>
      <c r="AS151" s="73"/>
      <c r="AT151" s="73"/>
      <c r="AU151" s="73"/>
      <c r="AV151" s="73"/>
      <c r="AW151" s="73"/>
      <c r="AX151" s="73"/>
      <c r="AY151" s="73"/>
      <c r="AZ151" s="73"/>
      <c r="BA151" s="73"/>
      <c r="BB151" s="73"/>
      <c r="BC151" s="73"/>
      <c r="BD151" s="73"/>
      <c r="BE151" s="73"/>
      <c r="BF151" s="73"/>
      <c r="BG151" s="73"/>
      <c r="BH151" s="73"/>
      <c r="BI151" s="73"/>
      <c r="BJ151" s="73"/>
      <c r="BK151" s="73"/>
      <c r="BL151" s="73"/>
      <c r="BM151" s="73"/>
      <c r="BN151" s="73"/>
      <c r="BO151" s="73"/>
      <c r="BP151" s="73"/>
      <c r="BQ151" s="73"/>
      <c r="BR151" s="73"/>
      <c r="BS151" s="73"/>
      <c r="BT151" s="73"/>
      <c r="BU151" s="73"/>
      <c r="BV151" s="73"/>
      <c r="BW151" s="73"/>
      <c r="BX151" s="73"/>
      <c r="BY151" s="509"/>
      <c r="BZ151" s="970"/>
      <c r="CA151" s="73"/>
      <c r="CB151" s="73"/>
      <c r="CC151" s="971"/>
      <c r="CD151" s="73"/>
      <c r="CE151" s="73"/>
      <c r="CL151" s="73"/>
      <c r="CM151" s="73"/>
      <c r="CR151" s="73"/>
      <c r="CS151" s="73"/>
      <c r="CT151" s="73"/>
      <c r="CU151" s="74"/>
      <c r="CV151" s="73"/>
      <c r="CW151" s="73"/>
      <c r="CX151" s="73"/>
      <c r="CY151" s="73"/>
      <c r="CZ151" s="73"/>
      <c r="DA151" s="73"/>
      <c r="DE151" s="12"/>
    </row>
    <row r="152" spans="2:109" ht="16.5" hidden="1" customHeight="1">
      <c r="B152" s="320" t="str">
        <f t="shared" ref="B152:B187" si="520">RIGHT(C152,LEN(C152)-FIND(" ",C152))</f>
        <v>Alfredsson</v>
      </c>
      <c r="C152" s="414" t="s">
        <v>165</v>
      </c>
      <c r="D152" s="360">
        <v>54</v>
      </c>
      <c r="E152" s="955">
        <v>75</v>
      </c>
      <c r="F152" s="224">
        <v>47</v>
      </c>
      <c r="G152" s="224"/>
      <c r="H152" s="155">
        <v>14</v>
      </c>
      <c r="I152" s="156">
        <v>27</v>
      </c>
      <c r="J152" s="231">
        <v>10</v>
      </c>
      <c r="K152" s="231"/>
      <c r="L152" s="157">
        <f t="shared" ref="L152:L162" si="521">(H152/D152)*77</f>
        <v>19.962962962962962</v>
      </c>
      <c r="M152" s="240">
        <f t="shared" ref="M152:M162" si="522">(I152/E152)*77</f>
        <v>27.72</v>
      </c>
      <c r="N152" s="972">
        <f t="shared" ref="N152:N162" si="523">(J152/F152)*77</f>
        <v>16.382978723404257</v>
      </c>
      <c r="O152" s="972"/>
      <c r="P152" s="973">
        <f>(L152/(L$146))*1000</f>
        <v>8.5384952253958186</v>
      </c>
      <c r="Q152" s="370">
        <f>(M152/(M$146))*1000</f>
        <v>11.099186024191457</v>
      </c>
      <c r="R152" s="974">
        <f>(N152/(N$146))*1000</f>
        <v>6.3380766507048776</v>
      </c>
      <c r="S152" s="974"/>
      <c r="T152" s="975">
        <f>(P152-H$147)</f>
        <v>0.34177391392040768</v>
      </c>
      <c r="U152" s="371">
        <f>(Q152-I$147)</f>
        <v>3.3472480396953337</v>
      </c>
      <c r="V152" s="976">
        <f>(R152-J$147)</f>
        <v>-1.1246099164593018</v>
      </c>
      <c r="W152" s="976"/>
      <c r="X152" s="364">
        <v>177</v>
      </c>
      <c r="Y152" s="365">
        <v>32</v>
      </c>
      <c r="Z152" s="366">
        <v>16</v>
      </c>
      <c r="AA152" s="366"/>
      <c r="AB152" s="372">
        <f t="shared" ref="AB152:AB162" si="524">(X152/D152)*77</f>
        <v>252.38888888888889</v>
      </c>
      <c r="AC152" s="373">
        <f t="shared" ref="AC152:AC162" si="525">(Y152/E152)*77</f>
        <v>32.853333333333339</v>
      </c>
      <c r="AD152" s="977">
        <f t="shared" ref="AD152:AD162" si="526">(Z152/F152)*77</f>
        <v>26.212765957446809</v>
      </c>
      <c r="AE152" s="977"/>
      <c r="AF152" s="978">
        <f>(AB152/AB$146)*1000</f>
        <v>62.089196081395166</v>
      </c>
      <c r="AG152" s="374">
        <f>(AC152/AC$146)*1000</f>
        <v>7.9460219304533108</v>
      </c>
      <c r="AH152" s="979">
        <f>(AD152/AD$146)*1000</f>
        <v>5.6754313270388455</v>
      </c>
      <c r="AI152" s="979"/>
      <c r="AJ152" s="980">
        <f>(AF152-H$147)</f>
        <v>53.892474769919758</v>
      </c>
      <c r="AK152" s="375">
        <f>(AG152-I$147)</f>
        <v>0.19408394595718725</v>
      </c>
      <c r="AL152" s="981">
        <f>(AH152-J$147)</f>
        <v>-1.7872552401253339</v>
      </c>
      <c r="AM152" s="981"/>
      <c r="AN152" s="364">
        <v>12</v>
      </c>
      <c r="AO152" s="365">
        <v>14</v>
      </c>
      <c r="AP152" s="366">
        <v>11</v>
      </c>
      <c r="AQ152" s="366"/>
      <c r="AR152" s="372">
        <f t="shared" ref="AR152:AT159" si="527">(AN152/D152)*77</f>
        <v>17.111111111111111</v>
      </c>
      <c r="AS152" s="373">
        <f t="shared" si="527"/>
        <v>14.373333333333335</v>
      </c>
      <c r="AT152" s="977">
        <f t="shared" si="527"/>
        <v>18.021276595744681</v>
      </c>
      <c r="AU152" s="977"/>
      <c r="AV152" s="978">
        <f>((AR152/AR$146)*1000)</f>
        <v>8.3051184933948399</v>
      </c>
      <c r="AW152" s="374">
        <f>((AS152/AS$146)*1000)</f>
        <v>7.1599875223131386</v>
      </c>
      <c r="AX152" s="979">
        <f>((AT152/AT$146)*1000)</f>
        <v>7.6533526752397742</v>
      </c>
      <c r="AY152" s="979"/>
      <c r="AZ152" s="980">
        <f>(AV152-H$147)</f>
        <v>0.10839718191942893</v>
      </c>
      <c r="BA152" s="375">
        <f>(AW152-I$147)</f>
        <v>-0.59195046218298497</v>
      </c>
      <c r="BB152" s="981">
        <f>(AX152-J$147)</f>
        <v>0.19066610807559492</v>
      </c>
      <c r="BC152" s="981"/>
      <c r="BD152" s="364">
        <v>96</v>
      </c>
      <c r="BE152" s="365">
        <v>191</v>
      </c>
      <c r="BF152" s="366">
        <v>101</v>
      </c>
      <c r="BG152" s="366"/>
      <c r="BH152" s="372">
        <f t="shared" ref="BH152:BH162" si="528">(BD152/D152)*77</f>
        <v>136.88888888888889</v>
      </c>
      <c r="BI152" s="373">
        <f t="shared" ref="BI152:BI162" si="529">(BE152/E152)*77</f>
        <v>196.09333333333336</v>
      </c>
      <c r="BJ152" s="977">
        <f t="shared" ref="BJ152:BJ162" si="530">(BF152/F152)*77</f>
        <v>165.468085106383</v>
      </c>
      <c r="BK152" s="977"/>
      <c r="BL152" s="978">
        <f>(BH152/BH$146)*1000</f>
        <v>5.8412638318480834</v>
      </c>
      <c r="BM152" s="374">
        <f>(BI152/BI$146)*1000</f>
        <v>8.1477370124002917</v>
      </c>
      <c r="BN152" s="979">
        <f>(BJ152/BJ$146)*1000</f>
        <v>6.610695926787761</v>
      </c>
      <c r="BO152" s="979"/>
      <c r="BP152" s="980">
        <f>(BL152-H$147)</f>
        <v>-2.3554574796273275</v>
      </c>
      <c r="BQ152" s="375">
        <f>(BM152-I$147)</f>
        <v>0.3957990279041681</v>
      </c>
      <c r="BR152" s="981">
        <f>(BN152-J$147)</f>
        <v>-0.85199064037641836</v>
      </c>
      <c r="BS152" s="981"/>
      <c r="BT152" s="982">
        <f t="shared" ref="BT152:BT162" si="531">(((BP152+AZ152)+AJ152)+T152)</f>
        <v>51.987188386132267</v>
      </c>
      <c r="BU152" s="376">
        <f t="shared" ref="BU152:BU162" si="532">(((BQ152+BA152)+AK152)+U152)</f>
        <v>3.3451805513737041</v>
      </c>
      <c r="BV152" s="377">
        <f t="shared" ref="BV152:BV162" si="533">(((BR152+BB152)+AL152)+V152)</f>
        <v>-3.5731896888854591</v>
      </c>
      <c r="BW152" s="378"/>
      <c r="BX152" s="379">
        <f>(BV152+BU152+BT152)/3</f>
        <v>17.253059749540171</v>
      </c>
      <c r="BY152" s="509"/>
      <c r="BZ152" s="188">
        <f>RANK(CB152,CB$6:CB$178)</f>
        <v>102</v>
      </c>
      <c r="CA152" s="380" t="e">
        <f>#REF!</f>
        <v>#REF!</v>
      </c>
      <c r="CB152" s="70">
        <f>BV152</f>
        <v>-3.5731896888854591</v>
      </c>
      <c r="CC152" s="381">
        <f>CC142+1</f>
        <v>6</v>
      </c>
      <c r="CD152" s="983" t="str">
        <f>VLOOKUP(CC152,BZ$6:CB$178,2,FALSE)</f>
        <v>Ryan O'Reilly</v>
      </c>
      <c r="CE152" s="983">
        <f>VLOOKUP(CD152,CA$6:CC$178,2,FALSE)</f>
        <v>3.647562705102426</v>
      </c>
      <c r="CF152" s="42"/>
      <c r="CG152" s="383" t="e">
        <f>RANK(CI152,CI$6:CI$178)</f>
        <v>#REF!</v>
      </c>
      <c r="CH152" s="380" t="e">
        <f>#REF!</f>
        <v>#REF!</v>
      </c>
      <c r="CI152" s="61" t="e">
        <f>#REF!</f>
        <v>#REF!</v>
      </c>
      <c r="CJ152" s="381">
        <f>CJ142+1</f>
        <v>1</v>
      </c>
      <c r="CK152" s="385" t="e">
        <f>VLOOKUP(CJ152,CG$6:CI$178,2,FALSE)</f>
        <v>#N/A</v>
      </c>
      <c r="CL152" s="385" t="e">
        <f>VLOOKUP(CK152,CH$6:CJ$178,2,FALSE)</f>
        <v>#N/A</v>
      </c>
      <c r="CM152" s="45"/>
      <c r="CN152" s="120">
        <f>RANK(CP152,CP$6:CP$178)</f>
        <v>6</v>
      </c>
      <c r="CO152" s="385" t="e">
        <f>#REF!</f>
        <v>#REF!</v>
      </c>
      <c r="CP152" s="385">
        <f t="shared" ref="CP152:CP187" si="534">BX152</f>
        <v>17.253059749540171</v>
      </c>
      <c r="CQ152" s="381">
        <f>CQ142+1</f>
        <v>6</v>
      </c>
      <c r="CR152" s="385" t="str">
        <f>VLOOKUP(CQ152,CN$6:CP$178,2,FALSE)</f>
        <v>Jack Johnson</v>
      </c>
      <c r="CS152" s="385">
        <f>VLOOKUP(CR152,CO$6:CQ$178,2,FALSE)</f>
        <v>-9.0232485736013626</v>
      </c>
      <c r="CT152" s="412"/>
      <c r="CU152" s="74"/>
      <c r="CV152" s="74"/>
      <c r="CW152" s="74"/>
      <c r="CX152" s="74"/>
      <c r="CY152" s="74"/>
      <c r="CZ152" s="74"/>
      <c r="DA152" s="74"/>
      <c r="DB152" s="14"/>
      <c r="DC152" s="14"/>
      <c r="DD152" s="14"/>
      <c r="DE152" s="14"/>
    </row>
    <row r="153" spans="2:109" ht="16.5" hidden="1" customHeight="1">
      <c r="B153" s="320" t="str">
        <f t="shared" si="520"/>
        <v>Beauchemin</v>
      </c>
      <c r="C153" s="277" t="s">
        <v>38</v>
      </c>
      <c r="D153" s="360">
        <v>27</v>
      </c>
      <c r="E153" s="955">
        <v>82</v>
      </c>
      <c r="F153" s="224">
        <v>48</v>
      </c>
      <c r="G153" s="224"/>
      <c r="H153" s="155">
        <v>3</v>
      </c>
      <c r="I153" s="156">
        <v>8</v>
      </c>
      <c r="J153" s="231">
        <v>6</v>
      </c>
      <c r="K153" s="231"/>
      <c r="L153" s="157">
        <f t="shared" si="521"/>
        <v>8.5555555555555554</v>
      </c>
      <c r="M153" s="240">
        <f t="shared" si="522"/>
        <v>7.51219512195122</v>
      </c>
      <c r="N153" s="972">
        <f t="shared" si="523"/>
        <v>9.625</v>
      </c>
      <c r="O153" s="972"/>
      <c r="P153" s="973">
        <f>(L153/(L$146))*1000</f>
        <v>3.6593550965982078</v>
      </c>
      <c r="Q153" s="370">
        <f>(M153/(M$146))*1000</f>
        <v>3.0079094916508011</v>
      </c>
      <c r="R153" s="974">
        <f>(N153/(N$146))*1000</f>
        <v>3.7236200322891153</v>
      </c>
      <c r="S153" s="974"/>
      <c r="T153" s="975">
        <f>(P153-H$147)</f>
        <v>-4.5373662148772027</v>
      </c>
      <c r="U153" s="371">
        <f>(Q153-I$147)</f>
        <v>-4.744028492845322</v>
      </c>
      <c r="V153" s="976">
        <f>(R153-J$147)</f>
        <v>-3.739066534875064</v>
      </c>
      <c r="W153" s="976"/>
      <c r="X153" s="364">
        <v>2</v>
      </c>
      <c r="Y153" s="365">
        <v>14</v>
      </c>
      <c r="Z153" s="366">
        <v>18</v>
      </c>
      <c r="AA153" s="366"/>
      <c r="AB153" s="372">
        <f t="shared" si="524"/>
        <v>5.7037037037037033</v>
      </c>
      <c r="AC153" s="373">
        <f t="shared" si="525"/>
        <v>13.146341463414634</v>
      </c>
      <c r="AD153" s="977">
        <f t="shared" si="526"/>
        <v>28.875</v>
      </c>
      <c r="AE153" s="977"/>
      <c r="AF153" s="978">
        <f>(AB153/AB$146)*1000</f>
        <v>1.403145674155823</v>
      </c>
      <c r="AG153" s="374">
        <f>(AC153/AC$146)*1000</f>
        <v>3.1796200560121859</v>
      </c>
      <c r="AH153" s="979">
        <f>(AD153/AD$146)*1000</f>
        <v>6.2518423211912291</v>
      </c>
      <c r="AI153" s="979"/>
      <c r="AJ153" s="980">
        <f>(AF153-H$147)</f>
        <v>-6.7935756373195879</v>
      </c>
      <c r="AK153" s="375">
        <f>(AG153-I$147)</f>
        <v>-4.5723179284839377</v>
      </c>
      <c r="AL153" s="981">
        <f>(AH153-J$147)</f>
        <v>-1.2108442459729503</v>
      </c>
      <c r="AM153" s="981"/>
      <c r="AN153" s="364">
        <v>2</v>
      </c>
      <c r="AO153" s="365">
        <v>5</v>
      </c>
      <c r="AP153" s="366">
        <v>8</v>
      </c>
      <c r="AQ153" s="366"/>
      <c r="AR153" s="372">
        <f t="shared" si="527"/>
        <v>5.7037037037037033</v>
      </c>
      <c r="AS153" s="373">
        <f t="shared" si="527"/>
        <v>4.6951219512195124</v>
      </c>
      <c r="AT153" s="977">
        <f t="shared" si="527"/>
        <v>12.833333333333332</v>
      </c>
      <c r="AU153" s="977"/>
      <c r="AV153" s="978">
        <f>((AR153/AR$146)*1000)</f>
        <v>2.7683728311316127</v>
      </c>
      <c r="AW153" s="374">
        <f>((AS153/AS$146)*1000)</f>
        <v>2.3388460983165738</v>
      </c>
      <c r="AX153" s="979">
        <f>((AT153/AT$146)*1000)</f>
        <v>5.450114783882869</v>
      </c>
      <c r="AY153" s="979"/>
      <c r="AZ153" s="980">
        <f>(AV153-H$147)</f>
        <v>-5.4283484803437982</v>
      </c>
      <c r="BA153" s="375">
        <f>(AW153-I$147)</f>
        <v>-5.4130918861795498</v>
      </c>
      <c r="BB153" s="981">
        <f>(AX153-J$147)</f>
        <v>-2.0125717832813104</v>
      </c>
      <c r="BC153" s="981"/>
      <c r="BD153" s="364">
        <v>30</v>
      </c>
      <c r="BE153" s="365">
        <v>139</v>
      </c>
      <c r="BF153" s="366">
        <v>74</v>
      </c>
      <c r="BG153" s="366"/>
      <c r="BH153" s="372">
        <f t="shared" si="528"/>
        <v>85.555555555555557</v>
      </c>
      <c r="BI153" s="373">
        <f t="shared" si="529"/>
        <v>130.52439024390245</v>
      </c>
      <c r="BJ153" s="977">
        <f t="shared" si="530"/>
        <v>118.70833333333334</v>
      </c>
      <c r="BK153" s="977"/>
      <c r="BL153" s="978">
        <f>(BH153/BH$146)*1000</f>
        <v>3.6507898949050528</v>
      </c>
      <c r="BM153" s="374">
        <f>(BI153/BI$146)*1000</f>
        <v>5.4233276946924418</v>
      </c>
      <c r="BN153" s="979">
        <f>(BJ153/BJ$146)*1000</f>
        <v>4.7425743468167969</v>
      </c>
      <c r="BO153" s="979"/>
      <c r="BP153" s="980">
        <f>(BL153-H$147)</f>
        <v>-4.5459314165703582</v>
      </c>
      <c r="BQ153" s="375">
        <f>(BM153-I$147)</f>
        <v>-2.3286102898036818</v>
      </c>
      <c r="BR153" s="981">
        <f>(BN153-J$147)</f>
        <v>-2.7201122203473824</v>
      </c>
      <c r="BS153" s="981"/>
      <c r="BT153" s="982">
        <f t="shared" si="531"/>
        <v>-21.305221749110949</v>
      </c>
      <c r="BU153" s="376">
        <f t="shared" si="532"/>
        <v>-17.058048597312492</v>
      </c>
      <c r="BV153" s="377">
        <f t="shared" si="533"/>
        <v>-9.6825947844767075</v>
      </c>
      <c r="BW153" s="984"/>
      <c r="BX153" s="379">
        <f>(BV153+BU153+BT153)/3</f>
        <v>-16.015288376966716</v>
      </c>
      <c r="BY153" s="509"/>
      <c r="BZ153" s="188">
        <f>RANK(CB153,CB$18:CB$163)</f>
        <v>116</v>
      </c>
      <c r="CA153" s="380" t="e">
        <f>#REF!</f>
        <v>#REF!</v>
      </c>
      <c r="CB153" s="72">
        <f>BV153</f>
        <v>-9.6825947844767075</v>
      </c>
      <c r="CC153" s="510">
        <f>CC100+1</f>
        <v>2</v>
      </c>
      <c r="CD153" s="380" t="str">
        <f>VLOOKUP(CC153,BZ$18:CB$163,2,FALSE)</f>
        <v>Roman Josi</v>
      </c>
      <c r="CE153" s="380">
        <f>VLOOKUP(CD153,CA$18:CC$163,2,FALSE)</f>
        <v>-5.6866935803741177</v>
      </c>
      <c r="CF153" s="42"/>
      <c r="CG153" s="383" t="e">
        <f>RANK(CI153,CI$18:CI$163)</f>
        <v>#REF!</v>
      </c>
      <c r="CH153" s="380" t="e">
        <f>#REF!</f>
        <v>#REF!</v>
      </c>
      <c r="CI153" s="61" t="e">
        <f>#REF!</f>
        <v>#REF!</v>
      </c>
      <c r="CJ153" s="510">
        <f>CJ100+1</f>
        <v>2</v>
      </c>
      <c r="CK153" s="385" t="e">
        <f>VLOOKUP(CJ153,CG$18:CI$163,2,FALSE)</f>
        <v>#N/A</v>
      </c>
      <c r="CL153" s="385" t="e">
        <f>VLOOKUP(CK153,CH$18:CJ$163,2,FALSE)</f>
        <v>#N/A</v>
      </c>
      <c r="CM153" s="47"/>
      <c r="CN153" s="120">
        <f>RANK(CP153,CP$18:CP$163)</f>
        <v>135</v>
      </c>
      <c r="CO153" s="385" t="e">
        <f>#REF!</f>
        <v>#REF!</v>
      </c>
      <c r="CP153" s="385">
        <f t="shared" si="534"/>
        <v>-16.015288376966716</v>
      </c>
      <c r="CQ153" s="510">
        <f>CQ100+1</f>
        <v>2</v>
      </c>
      <c r="CR153" s="385" t="str">
        <f>VLOOKUP(CQ153,CN$18:CP$163,2,FALSE)</f>
        <v>Mark Giordano</v>
      </c>
      <c r="CS153" s="385">
        <f>VLOOKUP(CR153,CO$18:CQ$163,2,FALSE)</f>
        <v>-4.1467760111298437</v>
      </c>
      <c r="CT153" s="40"/>
      <c r="CU153" s="74"/>
      <c r="CV153" s="74"/>
      <c r="CW153" s="74"/>
      <c r="CX153" s="74"/>
      <c r="CY153" s="74"/>
      <c r="CZ153" s="74"/>
      <c r="DA153" s="74"/>
      <c r="DB153" s="14"/>
      <c r="DC153" s="14"/>
      <c r="DD153" s="14"/>
      <c r="DE153" s="14"/>
    </row>
    <row r="154" spans="2:109" ht="16.5" hidden="1" customHeight="1">
      <c r="B154" s="320" t="str">
        <f t="shared" si="520"/>
        <v>Bogosian</v>
      </c>
      <c r="C154" s="277" t="s">
        <v>156</v>
      </c>
      <c r="D154" s="360">
        <v>71</v>
      </c>
      <c r="E154" s="955">
        <v>65</v>
      </c>
      <c r="F154" s="224">
        <v>33</v>
      </c>
      <c r="G154" s="224"/>
      <c r="H154" s="155">
        <v>5</v>
      </c>
      <c r="I154" s="156">
        <v>5</v>
      </c>
      <c r="J154" s="231">
        <v>5</v>
      </c>
      <c r="K154" s="231"/>
      <c r="L154" s="157">
        <f t="shared" si="521"/>
        <v>5.422535211267606</v>
      </c>
      <c r="M154" s="240">
        <f t="shared" si="522"/>
        <v>5.9230769230769234</v>
      </c>
      <c r="N154" s="369">
        <f t="shared" si="523"/>
        <v>11.666666666666668</v>
      </c>
      <c r="O154" s="369"/>
      <c r="P154" s="370">
        <f>(L154/(L$146))*1000</f>
        <v>2.3193095682664699</v>
      </c>
      <c r="Q154" s="370">
        <f>(M154/(M$146))*1000</f>
        <v>2.3716209453400552</v>
      </c>
      <c r="R154" s="370">
        <f>(N154/(N$146))*1000</f>
        <v>4.51347882701711</v>
      </c>
      <c r="S154" s="370"/>
      <c r="T154" s="371">
        <f>(P154-H$147)</f>
        <v>-5.877411743208941</v>
      </c>
      <c r="U154" s="371">
        <f>(Q154-I$147)</f>
        <v>-5.3803170391560684</v>
      </c>
      <c r="V154" s="371">
        <f>(R154-J$147)</f>
        <v>-2.9492077401470693</v>
      </c>
      <c r="W154" s="371"/>
      <c r="X154" s="365">
        <v>12</v>
      </c>
      <c r="Y154" s="365">
        <v>25</v>
      </c>
      <c r="Z154" s="366">
        <v>9</v>
      </c>
      <c r="AA154" s="366"/>
      <c r="AB154" s="372">
        <f t="shared" si="524"/>
        <v>13.014084507042254</v>
      </c>
      <c r="AC154" s="373">
        <f t="shared" si="525"/>
        <v>29.615384615384617</v>
      </c>
      <c r="AD154" s="373">
        <f t="shared" si="526"/>
        <v>21</v>
      </c>
      <c r="AE154" s="373"/>
      <c r="AF154" s="374">
        <f>(AB154/AB$146)*1000</f>
        <v>3.2015436508907511</v>
      </c>
      <c r="AG154" s="374">
        <f>(AC154/AC$146)*1000</f>
        <v>7.1628803459615185</v>
      </c>
      <c r="AH154" s="374">
        <f>(AD154/AD$146)*1000</f>
        <v>4.546794415411803</v>
      </c>
      <c r="AI154" s="374"/>
      <c r="AJ154" s="375">
        <f>(AF154-H$147)</f>
        <v>-4.9951776605846598</v>
      </c>
      <c r="AK154" s="375">
        <f>(AG154-I$147)</f>
        <v>-0.58905763853460513</v>
      </c>
      <c r="AL154" s="375">
        <f>(AH154-J$147)</f>
        <v>-2.9158921517523764</v>
      </c>
      <c r="AM154" s="375"/>
      <c r="AN154" s="365">
        <v>4</v>
      </c>
      <c r="AO154" s="365">
        <v>7</v>
      </c>
      <c r="AP154" s="366">
        <v>3</v>
      </c>
      <c r="AQ154" s="366"/>
      <c r="AR154" s="372">
        <f t="shared" si="527"/>
        <v>4.3380281690140849</v>
      </c>
      <c r="AS154" s="373">
        <f t="shared" si="527"/>
        <v>8.292307692307693</v>
      </c>
      <c r="AT154" s="373">
        <f t="shared" si="527"/>
        <v>7</v>
      </c>
      <c r="AU154" s="373"/>
      <c r="AV154" s="374">
        <f>((AR154/AR$146)*1000)</f>
        <v>2.1055229983254522</v>
      </c>
      <c r="AW154" s="374">
        <f>((AS154/AS$146)*1000)</f>
        <v>4.1307620321037337</v>
      </c>
      <c r="AX154" s="374">
        <f>((AT154/AT$146)*1000)</f>
        <v>2.9727898821179291</v>
      </c>
      <c r="AY154" s="374"/>
      <c r="AZ154" s="375">
        <f>(AV154-H$147)</f>
        <v>-6.0911983131499587</v>
      </c>
      <c r="BA154" s="375">
        <f>(AW154-I$147)</f>
        <v>-3.6211759523923899</v>
      </c>
      <c r="BB154" s="375">
        <f>(AX154-J$147)</f>
        <v>-4.4898966850462507</v>
      </c>
      <c r="BC154" s="375"/>
      <c r="BD154" s="365">
        <v>155</v>
      </c>
      <c r="BE154" s="365">
        <v>150</v>
      </c>
      <c r="BF154" s="366">
        <v>85</v>
      </c>
      <c r="BG154" s="366"/>
      <c r="BH154" s="372">
        <f t="shared" si="528"/>
        <v>168.0985915492958</v>
      </c>
      <c r="BI154" s="373">
        <f t="shared" si="529"/>
        <v>177.69230769230768</v>
      </c>
      <c r="BJ154" s="373">
        <f t="shared" si="530"/>
        <v>198.33333333333331</v>
      </c>
      <c r="BK154" s="373"/>
      <c r="BL154" s="374">
        <f>(BH154/BH$146)*1000</f>
        <v>7.1730308498486606</v>
      </c>
      <c r="BM154" s="374">
        <f>(BI154/BI$146)*1000</f>
        <v>7.3831688594042095</v>
      </c>
      <c r="BN154" s="374">
        <f>(BJ154/BJ$146)*1000</f>
        <v>7.9237114393990691</v>
      </c>
      <c r="BO154" s="374"/>
      <c r="BP154" s="375">
        <f>(BL154-H$147)</f>
        <v>-1.0236904616267504</v>
      </c>
      <c r="BQ154" s="375">
        <f>(BM154-I$147)</f>
        <v>-0.36876912509191406</v>
      </c>
      <c r="BR154" s="375">
        <f>(BN154-J$147)</f>
        <v>0.46102487223488975</v>
      </c>
      <c r="BS154" s="375"/>
      <c r="BT154" s="376">
        <f t="shared" si="531"/>
        <v>-17.98747817857031</v>
      </c>
      <c r="BU154" s="376">
        <f t="shared" si="532"/>
        <v>-9.9593197551749775</v>
      </c>
      <c r="BV154" s="377">
        <f t="shared" si="533"/>
        <v>-9.8939717047108076</v>
      </c>
      <c r="BW154" s="378"/>
      <c r="BX154" s="379">
        <f>(BV154+BU154+BT154)/3</f>
        <v>-12.613589879485366</v>
      </c>
      <c r="BY154" s="509"/>
      <c r="BZ154" s="188">
        <f>RANK(CB154,CB$137:CB$156)</f>
        <v>12</v>
      </c>
      <c r="CA154" s="380" t="e">
        <f>#REF!</f>
        <v>#REF!</v>
      </c>
      <c r="CB154" s="70">
        <f>BV154</f>
        <v>-9.8939717047108076</v>
      </c>
      <c r="CC154" s="510">
        <f>CC74+1</f>
        <v>1</v>
      </c>
      <c r="CD154" s="385" t="str">
        <f>VLOOKUP(CC154,BZ$137:CB$156,2,FALSE)</f>
        <v>P.K. Subban</v>
      </c>
      <c r="CE154" s="385">
        <f>VLOOKUP(CD154,CA$137:CC$156,2,FALSE)</f>
        <v>-1.2274530594751214</v>
      </c>
      <c r="CF154" s="42"/>
      <c r="CG154" s="383" t="e">
        <f>RANK(CI154,CI$137:CI$156)</f>
        <v>#REF!</v>
      </c>
      <c r="CH154" s="380" t="e">
        <f>#REF!</f>
        <v>#REF!</v>
      </c>
      <c r="CI154" s="61" t="e">
        <f>#REF!</f>
        <v>#REF!</v>
      </c>
      <c r="CJ154" s="510">
        <f>CJ74+1</f>
        <v>1</v>
      </c>
      <c r="CK154" s="385" t="e">
        <f>VLOOKUP(CJ154,CG$137:CI$156,2,FALSE)</f>
        <v>#N/A</v>
      </c>
      <c r="CL154" s="385" t="e">
        <f>VLOOKUP(CK154,CH$137:CJ$156,2,FALSE)</f>
        <v>#N/A</v>
      </c>
      <c r="CM154" s="45"/>
      <c r="CN154" s="120">
        <f>RANK(CP154,CP$137:CP$156)</f>
        <v>12</v>
      </c>
      <c r="CO154" s="385" t="e">
        <f>#REF!</f>
        <v>#REF!</v>
      </c>
      <c r="CP154" s="385">
        <f t="shared" si="534"/>
        <v>-12.613589879485366</v>
      </c>
      <c r="CQ154" s="510">
        <f>CQ74+1</f>
        <v>1</v>
      </c>
      <c r="CR154" s="385" t="str">
        <f>VLOOKUP(CQ154,CN$137:CP$156,2,FALSE)</f>
        <v>P.K. Subban</v>
      </c>
      <c r="CS154" s="385">
        <f>VLOOKUP(CR154,CO$137:CQ$156,2,FALSE)</f>
        <v>4.010834450056743</v>
      </c>
      <c r="CT154" s="412"/>
      <c r="CU154" s="74"/>
      <c r="CV154" s="74"/>
      <c r="CW154" s="74"/>
      <c r="CX154" s="74"/>
      <c r="CY154" s="74"/>
      <c r="CZ154" s="74"/>
      <c r="DA154" s="74"/>
      <c r="DB154" s="14"/>
      <c r="DC154" s="14"/>
      <c r="DD154" s="14"/>
      <c r="DE154" s="14"/>
    </row>
    <row r="155" spans="2:109" ht="16.5" hidden="1" customHeight="1">
      <c r="B155" s="320" t="str">
        <f t="shared" si="520"/>
        <v>Boyes</v>
      </c>
      <c r="C155" s="277" t="s">
        <v>82</v>
      </c>
      <c r="D155" s="360">
        <v>21</v>
      </c>
      <c r="E155" s="955">
        <v>65</v>
      </c>
      <c r="F155" s="224">
        <v>48</v>
      </c>
      <c r="G155" s="224"/>
      <c r="H155" s="155">
        <v>5</v>
      </c>
      <c r="I155" s="156">
        <v>8</v>
      </c>
      <c r="J155" s="231">
        <v>10</v>
      </c>
      <c r="K155" s="231"/>
      <c r="L155" s="157">
        <f t="shared" si="521"/>
        <v>18.333333333333332</v>
      </c>
      <c r="M155" s="240">
        <f t="shared" si="522"/>
        <v>9.476923076923077</v>
      </c>
      <c r="N155" s="972">
        <f t="shared" si="523"/>
        <v>16.041666666666668</v>
      </c>
      <c r="O155" s="972"/>
      <c r="P155" s="973">
        <f>(L155/(L$146))*1000</f>
        <v>7.8414752069961589</v>
      </c>
      <c r="Q155" s="370">
        <f>(M155/(M$146))*1000</f>
        <v>3.7945935125440875</v>
      </c>
      <c r="R155" s="974">
        <f>(N155/(N$146))*1000</f>
        <v>6.2060333871485263</v>
      </c>
      <c r="S155" s="974"/>
      <c r="T155" s="975">
        <f>(P155-H$147)</f>
        <v>-0.35524610447925209</v>
      </c>
      <c r="U155" s="371">
        <f>(Q155-I$147)</f>
        <v>-3.9573444719520361</v>
      </c>
      <c r="V155" s="976">
        <f>(R155-J$147)</f>
        <v>-1.2566531800156531</v>
      </c>
      <c r="W155" s="976"/>
      <c r="X155" s="364">
        <v>9</v>
      </c>
      <c r="Y155" s="365">
        <v>15</v>
      </c>
      <c r="Z155" s="366">
        <v>25</v>
      </c>
      <c r="AA155" s="366"/>
      <c r="AB155" s="372">
        <f t="shared" si="524"/>
        <v>33</v>
      </c>
      <c r="AC155" s="373">
        <f t="shared" si="525"/>
        <v>17.76923076923077</v>
      </c>
      <c r="AD155" s="977">
        <f t="shared" si="526"/>
        <v>40.104166666666671</v>
      </c>
      <c r="AE155" s="977"/>
      <c r="AF155" s="978">
        <f>(AB155/AB$146)*1000</f>
        <v>8.1181999719015483</v>
      </c>
      <c r="AG155" s="374">
        <f>(AC155/AC$146)*1000</f>
        <v>4.2977282075769114</v>
      </c>
      <c r="AH155" s="979">
        <f>(AD155/AD$146)*1000</f>
        <v>8.6831143349878186</v>
      </c>
      <c r="AI155" s="979"/>
      <c r="AJ155" s="980">
        <f>(AF155-H$147)</f>
        <v>-7.8521339573862647E-2</v>
      </c>
      <c r="AK155" s="375">
        <f>(AG155-I$147)</f>
        <v>-3.4542097769192122</v>
      </c>
      <c r="AL155" s="981">
        <f>(AH155-J$147)</f>
        <v>1.2204277678236393</v>
      </c>
      <c r="AM155" s="981"/>
      <c r="AN155" s="364">
        <v>4</v>
      </c>
      <c r="AO155" s="365">
        <v>8</v>
      </c>
      <c r="AP155" s="366">
        <v>13</v>
      </c>
      <c r="AQ155" s="366"/>
      <c r="AR155" s="372">
        <f t="shared" si="527"/>
        <v>14.666666666666666</v>
      </c>
      <c r="AS155" s="373">
        <f t="shared" si="527"/>
        <v>9.476923076923077</v>
      </c>
      <c r="AT155" s="977">
        <f t="shared" si="527"/>
        <v>20.854166666666664</v>
      </c>
      <c r="AU155" s="977"/>
      <c r="AV155" s="978">
        <f>((AR155/AR$146)*1000)</f>
        <v>7.118672994338433</v>
      </c>
      <c r="AW155" s="374">
        <f>((AS155/AS$146)*1000)</f>
        <v>4.7208708938328376</v>
      </c>
      <c r="AX155" s="979">
        <f>((AT155/AT$146)*1000)</f>
        <v>8.8564365238096627</v>
      </c>
      <c r="AY155" s="979"/>
      <c r="AZ155" s="980">
        <f>(AV155-H$147)</f>
        <v>-1.0780483171369779</v>
      </c>
      <c r="BA155" s="375">
        <f>(AW155-I$147)</f>
        <v>-3.0310670906632859</v>
      </c>
      <c r="BB155" s="981">
        <f>(AX155-J$147)</f>
        <v>1.3937499566454834</v>
      </c>
      <c r="BC155" s="981"/>
      <c r="BD155" s="364">
        <v>46</v>
      </c>
      <c r="BE155" s="365">
        <v>100</v>
      </c>
      <c r="BF155" s="366">
        <v>97</v>
      </c>
      <c r="BG155" s="366"/>
      <c r="BH155" s="372">
        <f t="shared" si="528"/>
        <v>168.66666666666669</v>
      </c>
      <c r="BI155" s="373">
        <f t="shared" si="529"/>
        <v>118.46153846153847</v>
      </c>
      <c r="BJ155" s="977">
        <f t="shared" si="530"/>
        <v>155.60416666666669</v>
      </c>
      <c r="BK155" s="977"/>
      <c r="BL155" s="978">
        <f>(BH155/BH$146)*1000</f>
        <v>7.1972715070985336</v>
      </c>
      <c r="BM155" s="374">
        <f>(BI155/BI$146)*1000</f>
        <v>4.9221125729361397</v>
      </c>
      <c r="BN155" s="979">
        <f>(BJ155/BJ$146)*1000</f>
        <v>6.2166177248814778</v>
      </c>
      <c r="BO155" s="979"/>
      <c r="BP155" s="980">
        <f>(BL155-H$147)</f>
        <v>-0.99944980437687736</v>
      </c>
      <c r="BQ155" s="375">
        <f>(BM155-I$147)</f>
        <v>-2.8298254115599839</v>
      </c>
      <c r="BR155" s="981">
        <f>(BN155-J$147)</f>
        <v>-1.2460688422827015</v>
      </c>
      <c r="BS155" s="981"/>
      <c r="BT155" s="982">
        <f t="shared" si="531"/>
        <v>-2.51126556556697</v>
      </c>
      <c r="BU155" s="376">
        <f t="shared" si="532"/>
        <v>-13.272446751094519</v>
      </c>
      <c r="BV155" s="377">
        <f t="shared" si="533"/>
        <v>0.11145570217076806</v>
      </c>
      <c r="BW155" s="378"/>
      <c r="BX155" s="379">
        <f>(BV155+BU155+BT155)/3</f>
        <v>-5.2240855381635738</v>
      </c>
      <c r="BY155" s="509"/>
      <c r="BZ155" s="188">
        <f>RANK(CB155,CB$6:CB$178)</f>
        <v>73</v>
      </c>
      <c r="CA155" s="380" t="e">
        <f>#REF!</f>
        <v>#REF!</v>
      </c>
      <c r="CB155" s="70">
        <f>BV155</f>
        <v>0.11145570217076806</v>
      </c>
      <c r="CC155" s="381">
        <f>CC154+1</f>
        <v>2</v>
      </c>
      <c r="CD155" s="983" t="str">
        <f>VLOOKUP(CC155,BZ$6:CB$178,2,FALSE)</f>
        <v>Ryan Getzlaf</v>
      </c>
      <c r="CE155" s="983">
        <f>VLOOKUP(CD155,CA$6:CC$178,2,FALSE)</f>
        <v>10.782247900511594</v>
      </c>
      <c r="CF155" s="42"/>
      <c r="CG155" s="383" t="e">
        <f>RANK(CI155,CI$6:CI$178)</f>
        <v>#REF!</v>
      </c>
      <c r="CH155" s="380" t="e">
        <f>#REF!</f>
        <v>#REF!</v>
      </c>
      <c r="CI155" s="61" t="e">
        <f>#REF!</f>
        <v>#REF!</v>
      </c>
      <c r="CJ155" s="381">
        <f>CJ154+1</f>
        <v>2</v>
      </c>
      <c r="CK155" s="385" t="e">
        <f>VLOOKUP(CJ155,CG$6:CI$178,2,FALSE)</f>
        <v>#N/A</v>
      </c>
      <c r="CL155" s="385" t="e">
        <f>VLOOKUP(CK155,CH$6:CJ$178,2,FALSE)</f>
        <v>#N/A</v>
      </c>
      <c r="CM155" s="45"/>
      <c r="CN155" s="120">
        <f>RANK(CP155,CP$6:CP$178)</f>
        <v>110</v>
      </c>
      <c r="CO155" s="385" t="e">
        <f>#REF!</f>
        <v>#REF!</v>
      </c>
      <c r="CP155" s="385">
        <f t="shared" si="534"/>
        <v>-5.2240855381635738</v>
      </c>
      <c r="CQ155" s="381">
        <f>CQ154+1</f>
        <v>2</v>
      </c>
      <c r="CR155" s="385" t="str">
        <f>VLOOKUP(CQ155,CN$6:CP$178,2,FALSE)</f>
        <v>Phil Kessel</v>
      </c>
      <c r="CS155" s="385">
        <f>VLOOKUP(CR155,CO$6:CQ$178,2,FALSE)</f>
        <v>13.108642385450988</v>
      </c>
      <c r="CT155" s="412"/>
      <c r="CU155" s="74"/>
      <c r="CV155" s="74"/>
      <c r="CW155" s="74"/>
      <c r="CX155" s="74"/>
      <c r="CY155" s="74"/>
      <c r="CZ155" s="74"/>
      <c r="DA155" s="74"/>
      <c r="DB155" s="14"/>
      <c r="DC155" s="14"/>
      <c r="DD155" s="14"/>
      <c r="DE155" s="14"/>
    </row>
    <row r="156" spans="2:109" ht="16.5" hidden="1" customHeight="1" thickBot="1">
      <c r="B156" s="320" t="str">
        <f t="shared" si="520"/>
        <v>Brouwer</v>
      </c>
      <c r="C156" s="961" t="s">
        <v>75</v>
      </c>
      <c r="D156" s="962">
        <v>79</v>
      </c>
      <c r="E156" s="956">
        <v>82</v>
      </c>
      <c r="F156" s="227">
        <v>47</v>
      </c>
      <c r="G156" s="227"/>
      <c r="H156" s="165">
        <v>17</v>
      </c>
      <c r="I156" s="166">
        <v>18</v>
      </c>
      <c r="J156" s="234">
        <v>19</v>
      </c>
      <c r="K156" s="234"/>
      <c r="L156" s="167">
        <f t="shared" si="521"/>
        <v>16.569620253164558</v>
      </c>
      <c r="M156" s="969">
        <f t="shared" si="522"/>
        <v>16.902439024390244</v>
      </c>
      <c r="N156" s="985">
        <f t="shared" si="523"/>
        <v>31.127659574468083</v>
      </c>
      <c r="O156" s="985"/>
      <c r="P156" s="986">
        <f>(L156/(L$146))*1000</f>
        <v>7.0871054402471634</v>
      </c>
      <c r="Q156" s="987">
        <f>(M156/(M$146))*1000</f>
        <v>6.7677963562143022</v>
      </c>
      <c r="R156" s="988">
        <f>(N156/(N$146))*1000</f>
        <v>12.042345636339265</v>
      </c>
      <c r="S156" s="988"/>
      <c r="T156" s="989">
        <f>(P156-H$147)</f>
        <v>-1.1096158712282476</v>
      </c>
      <c r="U156" s="990">
        <f>(Q156-I$147)</f>
        <v>-0.98414162828182139</v>
      </c>
      <c r="V156" s="991">
        <f>(R156-J$147)</f>
        <v>4.5796590691750856</v>
      </c>
      <c r="W156" s="991"/>
      <c r="X156" s="992">
        <v>19</v>
      </c>
      <c r="Y156" s="993">
        <v>15</v>
      </c>
      <c r="Z156" s="994">
        <v>14</v>
      </c>
      <c r="AA156" s="994"/>
      <c r="AB156" s="995">
        <f t="shared" si="524"/>
        <v>18.518987341772153</v>
      </c>
      <c r="AC156" s="996">
        <f t="shared" si="525"/>
        <v>14.085365853658537</v>
      </c>
      <c r="AD156" s="997">
        <f t="shared" si="526"/>
        <v>22.936170212765955</v>
      </c>
      <c r="AE156" s="997"/>
      <c r="AF156" s="998">
        <f>(AB156/AB$146)*1000</f>
        <v>4.5557831065945393</v>
      </c>
      <c r="AG156" s="999">
        <f>(AC156/AC$146)*1000</f>
        <v>3.4067357742987707</v>
      </c>
      <c r="AH156" s="1000">
        <f>(AD156/AD$146)*1000</f>
        <v>4.9660024111589891</v>
      </c>
      <c r="AI156" s="1000"/>
      <c r="AJ156" s="1001">
        <f>(AF156-H$147)</f>
        <v>-3.6409382048808716</v>
      </c>
      <c r="AK156" s="1002">
        <f>(AG156-I$147)</f>
        <v>-4.3452022101973533</v>
      </c>
      <c r="AL156" s="1003">
        <f>(AH156-J$147)</f>
        <v>-2.4966841560051902</v>
      </c>
      <c r="AM156" s="1003"/>
      <c r="AN156" s="992">
        <v>13</v>
      </c>
      <c r="AO156" s="993">
        <v>5</v>
      </c>
      <c r="AP156" s="994">
        <v>16</v>
      </c>
      <c r="AQ156" s="994"/>
      <c r="AR156" s="995">
        <f t="shared" si="527"/>
        <v>12.670886075949365</v>
      </c>
      <c r="AS156" s="996">
        <f t="shared" si="527"/>
        <v>4.6951219512195124</v>
      </c>
      <c r="AT156" s="997">
        <f t="shared" si="527"/>
        <v>26.212765957446809</v>
      </c>
      <c r="AU156" s="997"/>
      <c r="AV156" s="998">
        <f>((AR156/AR$146)*1000)</f>
        <v>6.1499928083999746</v>
      </c>
      <c r="AW156" s="999">
        <f>((AS156/AS$146)*1000)</f>
        <v>2.3388460983165738</v>
      </c>
      <c r="AX156" s="1000">
        <f>((AT156/AT$146)*1000)</f>
        <v>11.13214934580331</v>
      </c>
      <c r="AY156" s="1000"/>
      <c r="AZ156" s="1001">
        <f>(AV156-H$147)</f>
        <v>-2.0467285030754363</v>
      </c>
      <c r="BA156" s="1002">
        <f>(AW156-I$147)</f>
        <v>-5.4130918861795498</v>
      </c>
      <c r="BB156" s="1003">
        <f>(AX156-J$147)</f>
        <v>3.6694627786391303</v>
      </c>
      <c r="BC156" s="1003"/>
      <c r="BD156" s="992">
        <v>122</v>
      </c>
      <c r="BE156" s="993">
        <v>133</v>
      </c>
      <c r="BF156" s="994">
        <v>111</v>
      </c>
      <c r="BG156" s="994"/>
      <c r="BH156" s="995">
        <f t="shared" si="528"/>
        <v>118.9113924050633</v>
      </c>
      <c r="BI156" s="996">
        <f t="shared" si="529"/>
        <v>124.89024390243904</v>
      </c>
      <c r="BJ156" s="997">
        <f t="shared" si="530"/>
        <v>181.85106382978725</v>
      </c>
      <c r="BK156" s="997"/>
      <c r="BL156" s="998">
        <f>(BH156/BH$146)*1000</f>
        <v>5.074135828614871</v>
      </c>
      <c r="BM156" s="999">
        <f>(BI156/BI$146)*1000</f>
        <v>5.1892272186625528</v>
      </c>
      <c r="BN156" s="1000">
        <f>(BJ156/BJ$146)*1000</f>
        <v>7.2652202759746674</v>
      </c>
      <c r="BO156" s="1000"/>
      <c r="BP156" s="1001">
        <f>(BL156-H$147)</f>
        <v>-3.1225854828605399</v>
      </c>
      <c r="BQ156" s="1002">
        <f>(BM156-I$147)</f>
        <v>-2.5627107658335708</v>
      </c>
      <c r="BR156" s="1003">
        <f>(BN156-J$147)</f>
        <v>-0.19746629118951198</v>
      </c>
      <c r="BS156" s="1003"/>
      <c r="BT156" s="1004">
        <f t="shared" si="531"/>
        <v>-9.9198680620450936</v>
      </c>
      <c r="BU156" s="1005">
        <f t="shared" si="532"/>
        <v>-13.305146490492294</v>
      </c>
      <c r="BV156" s="1006">
        <f t="shared" si="533"/>
        <v>5.5549714006195137</v>
      </c>
      <c r="BW156" s="378"/>
      <c r="BX156" s="379">
        <f>(BV156+BU156+BT156)/3</f>
        <v>-5.8900143839726242</v>
      </c>
      <c r="BY156" s="509"/>
      <c r="BZ156" s="188">
        <f>RANK(CB156,CB$6:CB$178)</f>
        <v>30</v>
      </c>
      <c r="CA156" s="380" t="e">
        <f>#REF!</f>
        <v>#REF!</v>
      </c>
      <c r="CB156" s="70">
        <f>BV156</f>
        <v>5.5549714006195137</v>
      </c>
      <c r="CC156" s="381">
        <f>CC155+1</f>
        <v>3</v>
      </c>
      <c r="CD156" s="983" t="str">
        <f>VLOOKUP(CC156,BZ$6:CB$178,2,FALSE)</f>
        <v>Phil Kessel</v>
      </c>
      <c r="CE156" s="983">
        <f>VLOOKUP(CD156,CA$6:CC$178,2,FALSE)</f>
        <v>10.132011586879536</v>
      </c>
      <c r="CF156" s="42"/>
      <c r="CG156" s="383" t="e">
        <f>RANK(CI156,CI$6:CI$178)</f>
        <v>#REF!</v>
      </c>
      <c r="CH156" s="380" t="e">
        <f>#REF!</f>
        <v>#REF!</v>
      </c>
      <c r="CI156" s="61" t="e">
        <f>#REF!</f>
        <v>#REF!</v>
      </c>
      <c r="CJ156" s="381">
        <f>CJ155+1</f>
        <v>3</v>
      </c>
      <c r="CK156" s="385" t="e">
        <f>VLOOKUP(CJ156,CG$6:CI$178,2,FALSE)</f>
        <v>#N/A</v>
      </c>
      <c r="CL156" s="385" t="e">
        <f>VLOOKUP(CK156,CH$6:CJ$178,2,FALSE)</f>
        <v>#N/A</v>
      </c>
      <c r="CM156" s="45"/>
      <c r="CN156" s="120">
        <f>RANK(CP156,CP$6:CP$178)</f>
        <v>118</v>
      </c>
      <c r="CO156" s="385" t="e">
        <f>#REF!</f>
        <v>#REF!</v>
      </c>
      <c r="CP156" s="385">
        <f t="shared" si="534"/>
        <v>-5.8900143839726242</v>
      </c>
      <c r="CQ156" s="381">
        <f>CQ155+1</f>
        <v>3</v>
      </c>
      <c r="CR156" s="385" t="str">
        <f>VLOOKUP(CQ156,CN$6:CP$178,2,FALSE)</f>
        <v>Ryan Getzlaf</v>
      </c>
      <c r="CS156" s="385">
        <f>VLOOKUP(CR156,CO$6:CQ$178,2,FALSE)</f>
        <v>10.001589107964264</v>
      </c>
      <c r="CT156" s="412"/>
      <c r="CU156" s="74"/>
      <c r="CV156" s="74"/>
      <c r="CW156" s="74"/>
      <c r="CX156" s="74"/>
      <c r="CY156" s="74"/>
      <c r="CZ156" s="74"/>
      <c r="DA156" s="74"/>
      <c r="DB156" s="14"/>
      <c r="DC156" s="14"/>
      <c r="DD156" s="14"/>
      <c r="DE156" s="14"/>
    </row>
    <row r="157" spans="2:109" ht="16.5" hidden="1" customHeight="1">
      <c r="B157" s="320" t="str">
        <f t="shared" si="520"/>
        <v>Campbell</v>
      </c>
      <c r="C157" s="961" t="s">
        <v>32</v>
      </c>
      <c r="D157" s="962">
        <v>80</v>
      </c>
      <c r="E157" s="957">
        <v>78</v>
      </c>
      <c r="F157" s="339">
        <v>48</v>
      </c>
      <c r="G157" s="339"/>
      <c r="H157" s="340">
        <v>13</v>
      </c>
      <c r="I157" s="341">
        <v>8</v>
      </c>
      <c r="J157" s="342">
        <v>4</v>
      </c>
      <c r="K157" s="342"/>
      <c r="L157" s="343">
        <f t="shared" si="521"/>
        <v>12.512500000000001</v>
      </c>
      <c r="M157" s="405">
        <f t="shared" si="522"/>
        <v>7.8974358974358969</v>
      </c>
      <c r="N157" s="985">
        <f t="shared" si="523"/>
        <v>6.4166666666666661</v>
      </c>
      <c r="O157" s="985"/>
      <c r="P157" s="986">
        <f>(L157/(L$146))*1000</f>
        <v>5.3518068287748788</v>
      </c>
      <c r="Q157" s="987">
        <f>(M157/(M$146))*1000</f>
        <v>3.1621612604534057</v>
      </c>
      <c r="R157" s="988">
        <f>(N157/(N$146))*1000</f>
        <v>2.4824133548594101</v>
      </c>
      <c r="S157" s="988"/>
      <c r="T157" s="989">
        <f>(P157-H$147)</f>
        <v>-2.8449144827005322</v>
      </c>
      <c r="U157" s="990">
        <f>(Q157-I$147)</f>
        <v>-4.5897767240427179</v>
      </c>
      <c r="V157" s="991">
        <f>(R157-J$147)</f>
        <v>-4.9802732123047697</v>
      </c>
      <c r="W157" s="991"/>
      <c r="X157" s="992">
        <v>16</v>
      </c>
      <c r="Y157" s="993">
        <v>8</v>
      </c>
      <c r="Z157" s="994">
        <v>9</v>
      </c>
      <c r="AA157" s="994"/>
      <c r="AB157" s="995">
        <f t="shared" si="524"/>
        <v>15.4</v>
      </c>
      <c r="AC157" s="996">
        <f t="shared" si="525"/>
        <v>7.8974358974358969</v>
      </c>
      <c r="AD157" s="997">
        <f t="shared" si="526"/>
        <v>14.4375</v>
      </c>
      <c r="AE157" s="997"/>
      <c r="AF157" s="998">
        <f>(AB157/AB$146)*1000</f>
        <v>3.7884933202207223</v>
      </c>
      <c r="AG157" s="999">
        <f>(AC157/AC$146)*1000</f>
        <v>1.9101014255897379</v>
      </c>
      <c r="AH157" s="1000">
        <f>(AD157/AD$146)*1000</f>
        <v>3.1259211605956145</v>
      </c>
      <c r="AI157" s="1000"/>
      <c r="AJ157" s="1001">
        <f>(AF157-H$147)</f>
        <v>-4.4082279912546891</v>
      </c>
      <c r="AK157" s="1002">
        <f>(AG157-I$147)</f>
        <v>-5.8418365589063859</v>
      </c>
      <c r="AL157" s="1003">
        <f>(AH157-J$147)</f>
        <v>-4.3367654065685652</v>
      </c>
      <c r="AM157" s="1003"/>
      <c r="AN157" s="992">
        <v>2</v>
      </c>
      <c r="AO157" s="993">
        <v>0</v>
      </c>
      <c r="AP157" s="994">
        <v>1</v>
      </c>
      <c r="AQ157" s="994"/>
      <c r="AR157" s="995">
        <f t="shared" si="527"/>
        <v>1.925</v>
      </c>
      <c r="AS157" s="996">
        <f t="shared" si="527"/>
        <v>0</v>
      </c>
      <c r="AT157" s="997">
        <f t="shared" si="527"/>
        <v>1.6041666666666665</v>
      </c>
      <c r="AU157" s="997"/>
      <c r="AV157" s="998">
        <f>((AR157/AR$146)*1000)</f>
        <v>0.93432583050691942</v>
      </c>
      <c r="AW157" s="999">
        <f>((AS157/AS$146)*1000)</f>
        <v>0</v>
      </c>
      <c r="AX157" s="1000">
        <f>((AT157/AT$146)*1000)</f>
        <v>0.68126434798535862</v>
      </c>
      <c r="AY157" s="1000"/>
      <c r="AZ157" s="1001">
        <f>(AV157-H$147)</f>
        <v>-7.2623954809684914</v>
      </c>
      <c r="BA157" s="1002">
        <f>(AW157-I$147)</f>
        <v>-7.7519379844961236</v>
      </c>
      <c r="BB157" s="1003">
        <f>(AX157-J$147)</f>
        <v>-6.7814222191788209</v>
      </c>
      <c r="BC157" s="1003"/>
      <c r="BD157" s="992">
        <v>98</v>
      </c>
      <c r="BE157" s="993">
        <v>74</v>
      </c>
      <c r="BF157" s="994">
        <v>52</v>
      </c>
      <c r="BG157" s="994"/>
      <c r="BH157" s="995">
        <f t="shared" si="528"/>
        <v>94.325000000000003</v>
      </c>
      <c r="BI157" s="996">
        <f t="shared" si="529"/>
        <v>73.051282051282044</v>
      </c>
      <c r="BJ157" s="997">
        <f t="shared" si="530"/>
        <v>83.416666666666657</v>
      </c>
      <c r="BK157" s="997"/>
      <c r="BL157" s="998">
        <f>(BH157/BH$146)*1000</f>
        <v>4.0249958591328205</v>
      </c>
      <c r="BM157" s="999">
        <f>(BI157/BI$146)*1000</f>
        <v>3.0353027533106189</v>
      </c>
      <c r="BN157" s="1000">
        <f>(BJ157/BJ$146)*1000</f>
        <v>3.3326198112766674</v>
      </c>
      <c r="BO157" s="1000"/>
      <c r="BP157" s="1001">
        <f>(BL157-H$147)</f>
        <v>-4.1717254523425904</v>
      </c>
      <c r="BQ157" s="1002">
        <f>(BM157-I$147)</f>
        <v>-4.7166352311855047</v>
      </c>
      <c r="BR157" s="1003">
        <f>(BN157-J$147)</f>
        <v>-4.1300667558875119</v>
      </c>
      <c r="BS157" s="1003"/>
      <c r="BT157" s="1004">
        <f t="shared" si="531"/>
        <v>-18.687263407266304</v>
      </c>
      <c r="BU157" s="1005">
        <f t="shared" si="532"/>
        <v>-22.900186498630731</v>
      </c>
      <c r="BV157" s="1006">
        <f t="shared" si="533"/>
        <v>-20.228527593939667</v>
      </c>
      <c r="BW157" s="984"/>
      <c r="BX157" s="379">
        <f>(BV157+BU157+BT157)/3</f>
        <v>-20.605325833278901</v>
      </c>
      <c r="BY157" s="509"/>
      <c r="BZ157" s="188">
        <f>RANK(CB157,CB$3:CB$161)</f>
        <v>146</v>
      </c>
      <c r="CA157" s="380" t="e">
        <f>#REF!</f>
        <v>#REF!</v>
      </c>
      <c r="CB157" s="71">
        <f>BV157</f>
        <v>-20.228527593939667</v>
      </c>
      <c r="CC157" s="381">
        <f>CC125+1</f>
        <v>5</v>
      </c>
      <c r="CD157" s="1007" t="str">
        <f>VLOOKUP(CC157,BZ$3:CB$161,2,FALSE)</f>
        <v>Anze Kopitar</v>
      </c>
      <c r="CE157" s="1007">
        <f>VLOOKUP(CD157,CA$3:CC$161,2,FALSE)</f>
        <v>4.5303356063945408</v>
      </c>
      <c r="CF157" s="42"/>
      <c r="CG157" s="383" t="e">
        <f>RANK(CI157,CI$3:CI$161)</f>
        <v>#REF!</v>
      </c>
      <c r="CH157" s="380" t="e">
        <f>#REF!</f>
        <v>#REF!</v>
      </c>
      <c r="CI157" s="61" t="e">
        <f>#REF!</f>
        <v>#REF!</v>
      </c>
      <c r="CJ157" s="381">
        <f>CJ125+1</f>
        <v>5</v>
      </c>
      <c r="CK157" s="385" t="e">
        <f>VLOOKUP(CJ157,CG$3:CI$161,2,FALSE)</f>
        <v>#N/A</v>
      </c>
      <c r="CL157" s="385" t="e">
        <f>VLOOKUP(CK157,CH$3:CJ$161,2,FALSE)</f>
        <v>#N/A</v>
      </c>
      <c r="CM157" s="45"/>
      <c r="CN157" s="120">
        <f>RANK(CP157,CP$3:CP$161)</f>
        <v>150</v>
      </c>
      <c r="CO157" s="385" t="e">
        <f>#REF!</f>
        <v>#REF!</v>
      </c>
      <c r="CP157" s="385">
        <f t="shared" si="534"/>
        <v>-20.605325833278901</v>
      </c>
      <c r="CQ157" s="381">
        <f>CQ125+1</f>
        <v>5</v>
      </c>
      <c r="CR157" s="385" t="str">
        <f>VLOOKUP(CQ157,CN$3:CP$161,2,FALSE)</f>
        <v>Joffrey Lupul</v>
      </c>
      <c r="CS157" s="385">
        <f>VLOOKUP(CR157,CO$3:CQ$161,2,FALSE)</f>
        <v>3.9551720818643905</v>
      </c>
      <c r="CT157" s="412"/>
      <c r="CU157" s="74"/>
      <c r="CV157" s="74"/>
      <c r="CW157" s="74"/>
      <c r="CX157" s="74"/>
      <c r="CY157" s="74"/>
      <c r="CZ157" s="74"/>
      <c r="DA157" s="74"/>
      <c r="DB157" s="14"/>
      <c r="DC157" s="14"/>
      <c r="DD157" s="14"/>
      <c r="DE157" s="14"/>
    </row>
    <row r="158" spans="2:109" ht="16.5" hidden="1" customHeight="1">
      <c r="B158" s="320" t="str">
        <f t="shared" si="520"/>
        <v>Clarkson</v>
      </c>
      <c r="C158" s="277" t="s">
        <v>104</v>
      </c>
      <c r="D158" s="360">
        <v>82</v>
      </c>
      <c r="E158" s="955">
        <v>80</v>
      </c>
      <c r="F158" s="224">
        <v>48</v>
      </c>
      <c r="G158" s="224"/>
      <c r="H158" s="155">
        <v>12</v>
      </c>
      <c r="I158" s="156">
        <v>30</v>
      </c>
      <c r="J158" s="231">
        <v>15</v>
      </c>
      <c r="K158" s="231"/>
      <c r="L158" s="157">
        <f t="shared" si="521"/>
        <v>11.268292682926829</v>
      </c>
      <c r="M158" s="240">
        <f t="shared" si="522"/>
        <v>28.875</v>
      </c>
      <c r="N158" s="369">
        <f t="shared" si="523"/>
        <v>24.0625</v>
      </c>
      <c r="O158" s="369"/>
      <c r="P158" s="370">
        <f>(L158/(L$146))*1000</f>
        <v>4.8196384199098343</v>
      </c>
      <c r="Q158" s="370">
        <f>(M158/(M$146))*1000</f>
        <v>11.561652108532767</v>
      </c>
      <c r="R158" s="370">
        <f>(N158/(N$146))*1000</f>
        <v>9.3090500807227894</v>
      </c>
      <c r="S158" s="370"/>
      <c r="T158" s="371">
        <f>(P158-H$147)</f>
        <v>-3.3770828915655766</v>
      </c>
      <c r="U158" s="371">
        <f>(Q158-I$147)</f>
        <v>3.8097141240366437</v>
      </c>
      <c r="V158" s="371">
        <f>(R158-J$147)</f>
        <v>1.8463635135586101</v>
      </c>
      <c r="W158" s="371"/>
      <c r="X158" s="365">
        <v>6</v>
      </c>
      <c r="Y158" s="365">
        <v>16</v>
      </c>
      <c r="Z158" s="366">
        <v>9</v>
      </c>
      <c r="AA158" s="366"/>
      <c r="AB158" s="372">
        <f t="shared" si="524"/>
        <v>5.6341463414634143</v>
      </c>
      <c r="AC158" s="373">
        <f t="shared" si="525"/>
        <v>15.4</v>
      </c>
      <c r="AD158" s="373">
        <f t="shared" si="526"/>
        <v>14.4375</v>
      </c>
      <c r="AE158" s="373"/>
      <c r="AF158" s="374">
        <f>(AB158/AB$146)*1000</f>
        <v>1.3860341415441666</v>
      </c>
      <c r="AG158" s="374">
        <f>(AC158/AC$146)*1000</f>
        <v>3.724697779899989</v>
      </c>
      <c r="AH158" s="374">
        <f>(AD158/AD$146)*1000</f>
        <v>3.1259211605956145</v>
      </c>
      <c r="AI158" s="374"/>
      <c r="AJ158" s="375">
        <f>(AF158-H$147)</f>
        <v>-6.8106871699312439</v>
      </c>
      <c r="AK158" s="375">
        <f>(AG158-I$147)</f>
        <v>-4.0272402045961346</v>
      </c>
      <c r="AL158" s="375">
        <f>(AH158-J$147)</f>
        <v>-4.3367654065685652</v>
      </c>
      <c r="AM158" s="375"/>
      <c r="AN158" s="365">
        <v>2</v>
      </c>
      <c r="AO158" s="365">
        <v>16</v>
      </c>
      <c r="AP158" s="366">
        <v>8</v>
      </c>
      <c r="AQ158" s="366"/>
      <c r="AR158" s="372">
        <f t="shared" si="527"/>
        <v>1.878048780487805</v>
      </c>
      <c r="AS158" s="373">
        <f t="shared" si="527"/>
        <v>15.4</v>
      </c>
      <c r="AT158" s="373">
        <f t="shared" si="527"/>
        <v>12.833333333333332</v>
      </c>
      <c r="AU158" s="373"/>
      <c r="AV158" s="374">
        <f>((AR158/AR$146)*1000)</f>
        <v>0.91153739561650671</v>
      </c>
      <c r="AW158" s="374">
        <f>((AS158/AS$146)*1000)</f>
        <v>7.6714152024783626</v>
      </c>
      <c r="AX158" s="374">
        <f>((AT158/AT$146)*1000)</f>
        <v>5.450114783882869</v>
      </c>
      <c r="AY158" s="374"/>
      <c r="AZ158" s="375">
        <f>(AV158-H$147)</f>
        <v>-7.2851839158589042</v>
      </c>
      <c r="BA158" s="375">
        <f>(AW158-I$147)</f>
        <v>-8.0522782017760974E-2</v>
      </c>
      <c r="BB158" s="375">
        <f>(AX158-J$147)</f>
        <v>-2.0125717832813104</v>
      </c>
      <c r="BC158" s="375"/>
      <c r="BD158" s="365">
        <v>192</v>
      </c>
      <c r="BE158" s="365">
        <v>228</v>
      </c>
      <c r="BF158" s="366">
        <v>180</v>
      </c>
      <c r="BG158" s="366"/>
      <c r="BH158" s="372">
        <f t="shared" si="528"/>
        <v>180.29268292682926</v>
      </c>
      <c r="BI158" s="373">
        <f t="shared" si="529"/>
        <v>219.45000000000002</v>
      </c>
      <c r="BJ158" s="373">
        <f t="shared" si="530"/>
        <v>288.75</v>
      </c>
      <c r="BK158" s="373"/>
      <c r="BL158" s="374">
        <f>(BH158/BH$146)*1000</f>
        <v>7.6933718760925975</v>
      </c>
      <c r="BM158" s="374">
        <f>(BI158/BI$146)*1000</f>
        <v>9.1182135413642005</v>
      </c>
      <c r="BN158" s="374">
        <f>(BJ158/BJ$146)*1000</f>
        <v>11.535991654419234</v>
      </c>
      <c r="BO158" s="374"/>
      <c r="BP158" s="375">
        <f>(BL158-H$147)</f>
        <v>-0.5033494353828134</v>
      </c>
      <c r="BQ158" s="375">
        <f>(BM158-I$147)</f>
        <v>1.3662755568680769</v>
      </c>
      <c r="BR158" s="375">
        <f>(BN158-J$147)</f>
        <v>4.0733050872550551</v>
      </c>
      <c r="BS158" s="375"/>
      <c r="BT158" s="376">
        <f t="shared" si="531"/>
        <v>-17.976303412738538</v>
      </c>
      <c r="BU158" s="376">
        <f t="shared" si="532"/>
        <v>1.068226694290825</v>
      </c>
      <c r="BV158" s="377">
        <f t="shared" si="533"/>
        <v>-0.42966858903621041</v>
      </c>
      <c r="BW158" s="378"/>
      <c r="BX158" s="379">
        <f>(BV158+BU158+BT158)/3</f>
        <v>-5.7792484358279745</v>
      </c>
      <c r="BY158" s="509"/>
      <c r="BZ158" s="188">
        <f>RANK(CB158,CB$75:CB$184)</f>
        <v>56</v>
      </c>
      <c r="CA158" s="380" t="e">
        <f>#REF!</f>
        <v>#REF!</v>
      </c>
      <c r="CB158" s="70">
        <f>BV158</f>
        <v>-0.42966858903621041</v>
      </c>
      <c r="CC158" s="381">
        <f>CC157+1</f>
        <v>6</v>
      </c>
      <c r="CD158" s="382" t="str">
        <f>VLOOKUP(CC158,BZ$75:CB$184,2,FALSE)</f>
        <v>Wayne Simmonds</v>
      </c>
      <c r="CE158" s="382">
        <f>VLOOKUP(CD158,CA$75:CC$184,2,FALSE)</f>
        <v>3.2249932446042973</v>
      </c>
      <c r="CF158" s="42"/>
      <c r="CG158" s="383" t="e">
        <f>RANK(CI158,CI$75:CI$184)</f>
        <v>#REF!</v>
      </c>
      <c r="CH158" s="380" t="e">
        <f>#REF!</f>
        <v>#REF!</v>
      </c>
      <c r="CI158" s="61" t="e">
        <f>#REF!</f>
        <v>#REF!</v>
      </c>
      <c r="CJ158" s="381">
        <f>CJ157+1</f>
        <v>6</v>
      </c>
      <c r="CK158" s="382" t="e">
        <f>VLOOKUP(CJ158,CG$75:CI$184,2,FALSE)</f>
        <v>#N/A</v>
      </c>
      <c r="CL158" s="382" t="e">
        <f>VLOOKUP(CK158,CH$75:CJ$184,2,FALSE)</f>
        <v>#N/A</v>
      </c>
      <c r="CM158" s="45"/>
      <c r="CN158" s="120">
        <f>RANK(CP158,CP$75:CP$184)</f>
        <v>74</v>
      </c>
      <c r="CO158" s="385" t="e">
        <f>#REF!</f>
        <v>#REF!</v>
      </c>
      <c r="CP158" s="385">
        <f t="shared" si="534"/>
        <v>-5.7792484358279745</v>
      </c>
      <c r="CQ158" s="381">
        <f>CQ157+1</f>
        <v>6</v>
      </c>
      <c r="CR158" s="382" t="str">
        <f>VLOOKUP(CQ158,CN$75:CP$184,2,FALSE)</f>
        <v>Rick Nash</v>
      </c>
      <c r="CS158" s="382">
        <f>VLOOKUP(CR158,CO$75:CQ$184,2,FALSE)</f>
        <v>4.0630670656939163</v>
      </c>
      <c r="CT158" s="412"/>
      <c r="CU158" s="74"/>
      <c r="CV158" s="74"/>
      <c r="CW158" s="74"/>
      <c r="CX158" s="74"/>
      <c r="CY158" s="74"/>
      <c r="CZ158" s="74"/>
      <c r="DA158" s="74"/>
      <c r="DB158" s="14"/>
      <c r="DC158" s="14"/>
      <c r="DD158" s="14"/>
      <c r="DE158" s="14"/>
    </row>
    <row r="159" spans="2:109" ht="16.5" hidden="1" customHeight="1">
      <c r="B159" s="320" t="str">
        <f t="shared" si="520"/>
        <v>Del Zotto</v>
      </c>
      <c r="C159" s="277" t="s">
        <v>159</v>
      </c>
      <c r="D159" s="360">
        <v>47</v>
      </c>
      <c r="E159" s="955">
        <v>77</v>
      </c>
      <c r="F159" s="224">
        <v>46</v>
      </c>
      <c r="G159" s="224"/>
      <c r="H159" s="155">
        <v>2</v>
      </c>
      <c r="I159" s="156">
        <v>10</v>
      </c>
      <c r="J159" s="231">
        <v>3</v>
      </c>
      <c r="K159" s="231"/>
      <c r="L159" s="157">
        <f t="shared" si="521"/>
        <v>3.2765957446808511</v>
      </c>
      <c r="M159" s="240">
        <f t="shared" si="522"/>
        <v>9.9999999999999982</v>
      </c>
      <c r="N159" s="369">
        <f t="shared" si="523"/>
        <v>5.0217391304347823</v>
      </c>
      <c r="O159" s="369"/>
      <c r="P159" s="370">
        <f>(L159/(L$146))*1000</f>
        <v>1.4014551433780371</v>
      </c>
      <c r="Q159" s="370">
        <f>(M159/(M$146))*1000</f>
        <v>4.0040353622624298</v>
      </c>
      <c r="R159" s="370">
        <f>(N159/(N$146))*1000</f>
        <v>1.9427582777160601</v>
      </c>
      <c r="S159" s="370"/>
      <c r="T159" s="371">
        <f>(P159-H$147)</f>
        <v>-6.795266168097374</v>
      </c>
      <c r="U159" s="371">
        <f>(Q159-I$147)</f>
        <v>-3.7479026222336937</v>
      </c>
      <c r="V159" s="371">
        <f>(R159-J$147)</f>
        <v>-5.519928289448119</v>
      </c>
      <c r="W159" s="371"/>
      <c r="X159" s="365">
        <v>9</v>
      </c>
      <c r="Y159" s="365">
        <v>31</v>
      </c>
      <c r="Z159" s="366">
        <v>18</v>
      </c>
      <c r="AA159" s="366"/>
      <c r="AB159" s="372">
        <f t="shared" si="524"/>
        <v>14.74468085106383</v>
      </c>
      <c r="AC159" s="373">
        <f t="shared" si="525"/>
        <v>31</v>
      </c>
      <c r="AD159" s="373">
        <f t="shared" si="526"/>
        <v>30.130434782608695</v>
      </c>
      <c r="AE159" s="373"/>
      <c r="AF159" s="374">
        <f>(AB159/AB$146)*1000</f>
        <v>3.6272808385092024</v>
      </c>
      <c r="AG159" s="374">
        <f>(AC159/AC$146)*1000</f>
        <v>7.4977682582402387</v>
      </c>
      <c r="AH159" s="374">
        <f>(AD159/AD$146)*1000</f>
        <v>6.5236615525473693</v>
      </c>
      <c r="AI159" s="374"/>
      <c r="AJ159" s="375">
        <f>(AF159-H$147)</f>
        <v>-4.5694404729662086</v>
      </c>
      <c r="AK159" s="375">
        <f>(AG159-I$147)</f>
        <v>-0.25416972625588485</v>
      </c>
      <c r="AL159" s="375">
        <f>(AH159-J$147)</f>
        <v>-0.93902501461680998</v>
      </c>
      <c r="AM159" s="375"/>
      <c r="AN159" s="365">
        <v>7</v>
      </c>
      <c r="AO159" s="365">
        <v>14</v>
      </c>
      <c r="AP159" s="366">
        <v>8</v>
      </c>
      <c r="AQ159" s="366"/>
      <c r="AR159" s="372">
        <f t="shared" si="527"/>
        <v>11.468085106382977</v>
      </c>
      <c r="AS159" s="373">
        <f t="shared" si="527"/>
        <v>14</v>
      </c>
      <c r="AT159" s="373">
        <f t="shared" si="527"/>
        <v>13.391304347826086</v>
      </c>
      <c r="AU159" s="373"/>
      <c r="AV159" s="374">
        <f>((AR159/AR$146)*1000)</f>
        <v>5.566196437062497</v>
      </c>
      <c r="AW159" s="374">
        <f>((AS159/AS$146)*1000)</f>
        <v>6.9740138204348749</v>
      </c>
      <c r="AX159" s="374">
        <f>((AT159/AT$146)*1000)</f>
        <v>5.6870762962256034</v>
      </c>
      <c r="AY159" s="374"/>
      <c r="AZ159" s="375">
        <f>(AV159-H$147)</f>
        <v>-2.6305248744129139</v>
      </c>
      <c r="BA159" s="375">
        <f>(AW159-I$147)</f>
        <v>-0.77792416406124865</v>
      </c>
      <c r="BB159" s="375">
        <f>(AX159-J$147)</f>
        <v>-1.7756102709385759</v>
      </c>
      <c r="BC159" s="375"/>
      <c r="BD159" s="365">
        <v>58</v>
      </c>
      <c r="BE159" s="365">
        <v>113</v>
      </c>
      <c r="BF159" s="366">
        <v>81</v>
      </c>
      <c r="BG159" s="366"/>
      <c r="BH159" s="372">
        <f t="shared" si="528"/>
        <v>95.021276595744681</v>
      </c>
      <c r="BI159" s="373">
        <f t="shared" si="529"/>
        <v>113</v>
      </c>
      <c r="BJ159" s="373">
        <f t="shared" si="530"/>
        <v>135.58695652173913</v>
      </c>
      <c r="BK159" s="373"/>
      <c r="BL159" s="374">
        <f>(BH159/BH$146)*1000</f>
        <v>4.0547070747668883</v>
      </c>
      <c r="BM159" s="374">
        <f>(BI159/BI$146)*1000</f>
        <v>4.6951840062618109</v>
      </c>
      <c r="BN159" s="374">
        <f>(BJ159/BJ$146)*1000</f>
        <v>5.4169004290316405</v>
      </c>
      <c r="BO159" s="374"/>
      <c r="BP159" s="375">
        <f>(BL159-H$147)</f>
        <v>-4.1420142367085226</v>
      </c>
      <c r="BQ159" s="375">
        <f>(BM159-I$147)</f>
        <v>-3.0567539782343127</v>
      </c>
      <c r="BR159" s="375">
        <f>(BN159-J$147)</f>
        <v>-2.0457861381325388</v>
      </c>
      <c r="BS159" s="375"/>
      <c r="BT159" s="376">
        <f t="shared" si="531"/>
        <v>-18.13724575218502</v>
      </c>
      <c r="BU159" s="376">
        <f t="shared" si="532"/>
        <v>-7.83675049078514</v>
      </c>
      <c r="BV159" s="377">
        <f t="shared" si="533"/>
        <v>-10.280349713136044</v>
      </c>
      <c r="BW159" s="378"/>
      <c r="BX159" s="379">
        <f>(BV159+BU159+BT159)/3</f>
        <v>-12.084781985368735</v>
      </c>
      <c r="BY159" s="509"/>
      <c r="BZ159" s="188" t="e">
        <f>RANK(CB159,CB$137:CB$156)</f>
        <v>#N/A</v>
      </c>
      <c r="CA159" s="380" t="e">
        <f>#REF!</f>
        <v>#REF!</v>
      </c>
      <c r="CB159" s="70">
        <f>BV159</f>
        <v>-10.280349713136044</v>
      </c>
      <c r="CC159" s="510">
        <f>CC134+1</f>
        <v>14</v>
      </c>
      <c r="CD159" s="385" t="e">
        <f>VLOOKUP(CC159,BZ$137:CB$156,2,FALSE)</f>
        <v>#N/A</v>
      </c>
      <c r="CE159" s="385" t="e">
        <f>VLOOKUP(CD159,CA$137:CC$156,2,FALSE)</f>
        <v>#N/A</v>
      </c>
      <c r="CF159" s="42"/>
      <c r="CG159" s="383" t="e">
        <f>RANK(CI159,CI$137:CI$156)</f>
        <v>#REF!</v>
      </c>
      <c r="CH159" s="380" t="e">
        <f>#REF!</f>
        <v>#REF!</v>
      </c>
      <c r="CI159" s="61" t="e">
        <f>#REF!</f>
        <v>#REF!</v>
      </c>
      <c r="CJ159" s="510" t="e">
        <f>CJ134+1</f>
        <v>#REF!</v>
      </c>
      <c r="CK159" s="385" t="e">
        <f>VLOOKUP(CJ159,CG$137:CI$156,2,FALSE)</f>
        <v>#REF!</v>
      </c>
      <c r="CL159" s="385" t="e">
        <f>VLOOKUP(CK159,CH$137:CJ$156,2,FALSE)</f>
        <v>#REF!</v>
      </c>
      <c r="CM159" s="45"/>
      <c r="CN159" s="120" t="e">
        <f>RANK(CP159,CP$137:CP$156)</f>
        <v>#N/A</v>
      </c>
      <c r="CO159" s="385" t="e">
        <f>#REF!</f>
        <v>#REF!</v>
      </c>
      <c r="CP159" s="385">
        <f t="shared" si="534"/>
        <v>-12.084781985368735</v>
      </c>
      <c r="CQ159" s="510">
        <f>CQ134+1</f>
        <v>14</v>
      </c>
      <c r="CR159" s="385" t="e">
        <f>VLOOKUP(CQ159,CN$137:CP$156,2,FALSE)</f>
        <v>#N/A</v>
      </c>
      <c r="CS159" s="385" t="e">
        <f>VLOOKUP(CR159,CO$137:CQ$156,2,FALSE)</f>
        <v>#N/A</v>
      </c>
      <c r="CT159" s="412"/>
      <c r="CU159" s="74"/>
      <c r="CV159" s="74"/>
      <c r="CW159" s="74"/>
      <c r="CX159" s="74"/>
      <c r="CY159" s="74"/>
      <c r="CZ159" s="74"/>
      <c r="DA159" s="74"/>
      <c r="DB159" s="14"/>
      <c r="DC159" s="14"/>
      <c r="DD159" s="14"/>
      <c r="DE159" s="14"/>
    </row>
    <row r="160" spans="2:109" ht="16.5" hidden="1" customHeight="1">
      <c r="B160" s="320" t="str">
        <f t="shared" si="520"/>
        <v>Dupuis</v>
      </c>
      <c r="C160" s="961" t="s">
        <v>103</v>
      </c>
      <c r="D160" s="962">
        <v>81</v>
      </c>
      <c r="E160" s="957">
        <v>82</v>
      </c>
      <c r="F160" s="339">
        <v>48</v>
      </c>
      <c r="G160" s="339"/>
      <c r="H160" s="340">
        <v>17</v>
      </c>
      <c r="I160" s="341">
        <v>25</v>
      </c>
      <c r="J160" s="342">
        <v>20</v>
      </c>
      <c r="K160" s="342"/>
      <c r="L160" s="343">
        <f t="shared" si="521"/>
        <v>16.160493827160494</v>
      </c>
      <c r="M160" s="405">
        <f t="shared" si="522"/>
        <v>23.475609756097562</v>
      </c>
      <c r="N160" s="369">
        <f t="shared" si="523"/>
        <v>32.083333333333336</v>
      </c>
      <c r="O160" s="369"/>
      <c r="P160" s="370">
        <f>(L160/(L$146))*1000</f>
        <v>6.9121151824632818</v>
      </c>
      <c r="Q160" s="370">
        <f>(M160/(M$146))*1000</f>
        <v>9.3997171614087538</v>
      </c>
      <c r="R160" s="370">
        <f>(N160/(N$146))*1000</f>
        <v>12.412066774297053</v>
      </c>
      <c r="S160" s="370"/>
      <c r="T160" s="371">
        <f>(P160-H$147)</f>
        <v>-1.2846061290121291</v>
      </c>
      <c r="U160" s="371">
        <f>(Q160-I$147)</f>
        <v>1.6477791769126302</v>
      </c>
      <c r="V160" s="371">
        <f>(R160-J$147)</f>
        <v>4.9493802071328732</v>
      </c>
      <c r="W160" s="371"/>
      <c r="X160" s="993">
        <v>20</v>
      </c>
      <c r="Y160" s="993">
        <v>34</v>
      </c>
      <c r="Z160" s="994">
        <v>18</v>
      </c>
      <c r="AA160" s="994"/>
      <c r="AB160" s="372">
        <f t="shared" si="524"/>
        <v>19.012345679012345</v>
      </c>
      <c r="AC160" s="373">
        <f t="shared" si="525"/>
        <v>31.926829268292682</v>
      </c>
      <c r="AD160" s="373">
        <f t="shared" si="526"/>
        <v>28.875</v>
      </c>
      <c r="AE160" s="373"/>
      <c r="AF160" s="374">
        <f>(AB160/AB$146)*1000</f>
        <v>4.6771522471860765</v>
      </c>
      <c r="AG160" s="374">
        <f>(AC160/AC$146)*1000</f>
        <v>7.7219344217438799</v>
      </c>
      <c r="AH160" s="374">
        <f>(AD160/AD$146)*1000</f>
        <v>6.2518423211912291</v>
      </c>
      <c r="AI160" s="374"/>
      <c r="AJ160" s="375">
        <f>(AF160-H$147)</f>
        <v>-3.5195690642893345</v>
      </c>
      <c r="AK160" s="375">
        <f>(AG160-I$147)</f>
        <v>-3.0003562752243695E-2</v>
      </c>
      <c r="AL160" s="375">
        <f>(AH160-J$147)</f>
        <v>-1.2108442459729503</v>
      </c>
      <c r="AM160" s="375"/>
      <c r="AN160" s="993">
        <v>0</v>
      </c>
      <c r="AO160" s="365">
        <v>1</v>
      </c>
      <c r="AP160" s="366">
        <v>3</v>
      </c>
      <c r="AQ160" s="366"/>
      <c r="AR160" s="372">
        <v>0</v>
      </c>
      <c r="AS160" s="996">
        <f t="shared" ref="AS160:AS187" si="535">(AO160/E160)*77</f>
        <v>0.9390243902439025</v>
      </c>
      <c r="AT160" s="373">
        <f t="shared" ref="AT160:AT187" si="536">(AP160/F160)*77</f>
        <v>4.8125</v>
      </c>
      <c r="AU160" s="373"/>
      <c r="AV160" s="374">
        <f>((AR160/AR$146)*1000)</f>
        <v>0</v>
      </c>
      <c r="AW160" s="374">
        <f>((AS160/AS$146)*1000)</f>
        <v>0.46776921966331475</v>
      </c>
      <c r="AX160" s="374">
        <f>((AT160/AT$146)*1000)</f>
        <v>2.0437930439560761</v>
      </c>
      <c r="AY160" s="374"/>
      <c r="AZ160" s="375">
        <f>(AV160-H$147)</f>
        <v>-8.1967213114754109</v>
      </c>
      <c r="BA160" s="375">
        <f>(AW160-I$147)</f>
        <v>-7.2841687648328088</v>
      </c>
      <c r="BB160" s="375">
        <f>(AX160-J$147)</f>
        <v>-5.4188935232081032</v>
      </c>
      <c r="BC160" s="375"/>
      <c r="BD160" s="993">
        <v>171</v>
      </c>
      <c r="BE160" s="993">
        <v>214</v>
      </c>
      <c r="BF160" s="994">
        <v>140</v>
      </c>
      <c r="BG160" s="994"/>
      <c r="BH160" s="372">
        <f t="shared" si="528"/>
        <v>162.55555555555557</v>
      </c>
      <c r="BI160" s="996">
        <f t="shared" si="529"/>
        <v>200.95121951219514</v>
      </c>
      <c r="BJ160" s="373">
        <f t="shared" si="530"/>
        <v>224.58333333333331</v>
      </c>
      <c r="BK160" s="373"/>
      <c r="BL160" s="374">
        <f>(BH160/BH$146)*1000</f>
        <v>6.9365008003196005</v>
      </c>
      <c r="BM160" s="374">
        <f>(BI160/BI$146)*1000</f>
        <v>8.3495836450660619</v>
      </c>
      <c r="BN160" s="374">
        <f>(BJ160/BJ$146)*1000</f>
        <v>8.972437953437181</v>
      </c>
      <c r="BO160" s="374"/>
      <c r="BP160" s="375">
        <f>(BL160-H$147)</f>
        <v>-1.2602205111558105</v>
      </c>
      <c r="BQ160" s="375">
        <f>(BM160-I$147)</f>
        <v>0.59764566056993829</v>
      </c>
      <c r="BR160" s="375">
        <f>(BN160-J$147)</f>
        <v>1.5097513862730016</v>
      </c>
      <c r="BS160" s="375"/>
      <c r="BT160" s="1005">
        <f t="shared" si="531"/>
        <v>-14.261117015932687</v>
      </c>
      <c r="BU160" s="376">
        <f t="shared" si="532"/>
        <v>-5.068747490102484</v>
      </c>
      <c r="BV160" s="377">
        <f t="shared" si="533"/>
        <v>-0.17060617577517867</v>
      </c>
      <c r="BW160" s="378"/>
      <c r="BX160" s="379">
        <f>(BV160+BU160+BT160)/3</f>
        <v>-6.5001568939367829</v>
      </c>
      <c r="BY160" s="509"/>
      <c r="BZ160" s="188">
        <f>RANK(CB160,CB$75:CB$184)</f>
        <v>55</v>
      </c>
      <c r="CA160" s="380" t="e">
        <f>#REF!</f>
        <v>#REF!</v>
      </c>
      <c r="CB160" s="70">
        <f>BV160</f>
        <v>-0.17060617577517867</v>
      </c>
      <c r="CC160" s="381">
        <f>CC159+1</f>
        <v>15</v>
      </c>
      <c r="CD160" s="382" t="str">
        <f>VLOOKUP(CC160,BZ$75:CB$184,2,FALSE)</f>
        <v>Jordan Staal</v>
      </c>
      <c r="CE160" s="382">
        <f>VLOOKUP(CD160,CA$75:CC$184,2,FALSE)</f>
        <v>-9.5502372910849438</v>
      </c>
      <c r="CF160" s="42"/>
      <c r="CG160" s="383" t="e">
        <f>RANK(CI160,CI$75:CI$184)</f>
        <v>#REF!</v>
      </c>
      <c r="CH160" s="380" t="e">
        <f>#REF!</f>
        <v>#REF!</v>
      </c>
      <c r="CI160" s="61" t="e">
        <f>#REF!</f>
        <v>#REF!</v>
      </c>
      <c r="CJ160" s="381" t="e">
        <f>CJ159+1</f>
        <v>#REF!</v>
      </c>
      <c r="CK160" s="382" t="e">
        <f>VLOOKUP(CJ160,CG$75:CI$184,2,FALSE)</f>
        <v>#REF!</v>
      </c>
      <c r="CL160" s="382" t="e">
        <f>VLOOKUP(CK160,CH$75:CJ$184,2,FALSE)</f>
        <v>#REF!</v>
      </c>
      <c r="CM160" s="45"/>
      <c r="CN160" s="120">
        <f>RANK(CP160,CP$75:CP$184)</f>
        <v>78</v>
      </c>
      <c r="CO160" s="385" t="e">
        <f>#REF!</f>
        <v>#REF!</v>
      </c>
      <c r="CP160" s="385">
        <f t="shared" si="534"/>
        <v>-6.5001568939367829</v>
      </c>
      <c r="CQ160" s="381">
        <f>CQ159+1</f>
        <v>15</v>
      </c>
      <c r="CR160" s="382" t="str">
        <f>VLOOKUP(CQ160,CN$75:CP$184,2,FALSE)</f>
        <v>Jordan Staal</v>
      </c>
      <c r="CS160" s="382">
        <f>VLOOKUP(CR160,CO$75:CQ$184,2,FALSE)</f>
        <v>-6.9176121648943827</v>
      </c>
      <c r="CT160" s="412"/>
      <c r="CU160" s="73"/>
      <c r="CV160" s="73"/>
      <c r="CW160" s="73"/>
      <c r="CX160" s="73"/>
      <c r="CY160" s="73"/>
      <c r="CZ160" s="73"/>
      <c r="DA160" s="73"/>
      <c r="DE160" s="12"/>
    </row>
    <row r="161" spans="1:109" s="7" customFormat="1" ht="16.5" hidden="1" customHeight="1">
      <c r="A161" s="519"/>
      <c r="B161" s="320" t="str">
        <f t="shared" si="520"/>
        <v>Edler</v>
      </c>
      <c r="C161" s="277" t="s">
        <v>62</v>
      </c>
      <c r="D161" s="360">
        <v>51</v>
      </c>
      <c r="E161" s="958">
        <v>82</v>
      </c>
      <c r="F161" s="226">
        <v>45</v>
      </c>
      <c r="G161" s="226"/>
      <c r="H161" s="190">
        <v>8</v>
      </c>
      <c r="I161" s="82">
        <v>11</v>
      </c>
      <c r="J161" s="233">
        <v>8</v>
      </c>
      <c r="K161" s="233"/>
      <c r="L161" s="191">
        <f t="shared" si="521"/>
        <v>12.078431372549019</v>
      </c>
      <c r="M161" s="241">
        <f t="shared" si="522"/>
        <v>10.329268292682928</v>
      </c>
      <c r="N161" s="972">
        <f t="shared" si="523"/>
        <v>13.68888888888889</v>
      </c>
      <c r="O161" s="972"/>
      <c r="P161" s="973">
        <f>(L161/(L$146))*1000</f>
        <v>5.1661483716680578</v>
      </c>
      <c r="Q161" s="370">
        <f>(M161/(M$146))*1000</f>
        <v>4.1358755510198524</v>
      </c>
      <c r="R161" s="974">
        <f>(N161/(N$146))*1000</f>
        <v>5.2958151570334095</v>
      </c>
      <c r="S161" s="974"/>
      <c r="T161" s="975">
        <f>(P161-H$147)</f>
        <v>-3.0305729398073531</v>
      </c>
      <c r="U161" s="371">
        <f>(Q161-I$147)</f>
        <v>-3.6160624334762712</v>
      </c>
      <c r="V161" s="976">
        <f>(R161-J$147)</f>
        <v>-2.1668714101307698</v>
      </c>
      <c r="W161" s="976"/>
      <c r="X161" s="364">
        <v>25</v>
      </c>
      <c r="Y161" s="365">
        <v>38</v>
      </c>
      <c r="Z161" s="366">
        <v>14</v>
      </c>
      <c r="AA161" s="366"/>
      <c r="AB161" s="372">
        <f t="shared" si="524"/>
        <v>37.745098039215684</v>
      </c>
      <c r="AC161" s="373">
        <f t="shared" si="525"/>
        <v>35.682926829268297</v>
      </c>
      <c r="AD161" s="977">
        <f t="shared" si="526"/>
        <v>23.955555555555556</v>
      </c>
      <c r="AE161" s="977"/>
      <c r="AF161" s="978">
        <f>(AB161/AB$146)*1000</f>
        <v>9.2855228436782404</v>
      </c>
      <c r="AG161" s="374">
        <f>(AC161/AC$146)*1000</f>
        <v>8.6303972948902192</v>
      </c>
      <c r="AH161" s="979">
        <f>(AD161/AD$146)*1000</f>
        <v>5.186713629432723</v>
      </c>
      <c r="AI161" s="979"/>
      <c r="AJ161" s="980">
        <f>(AF161-H$147)</f>
        <v>1.0888015322028295</v>
      </c>
      <c r="AK161" s="375">
        <f>(AG161-I$147)</f>
        <v>0.87845931039409564</v>
      </c>
      <c r="AL161" s="981">
        <f>(AH161-J$147)</f>
        <v>-2.2759729377314564</v>
      </c>
      <c r="AM161" s="981"/>
      <c r="AN161" s="364">
        <v>17</v>
      </c>
      <c r="AO161" s="365">
        <v>22</v>
      </c>
      <c r="AP161" s="366">
        <v>10</v>
      </c>
      <c r="AQ161" s="366"/>
      <c r="AR161" s="372">
        <f>(AN161/D161)*77</f>
        <v>25.666666666666664</v>
      </c>
      <c r="AS161" s="373">
        <f t="shared" si="535"/>
        <v>20.658536585365855</v>
      </c>
      <c r="AT161" s="977">
        <f t="shared" si="536"/>
        <v>17.111111111111111</v>
      </c>
      <c r="AU161" s="977"/>
      <c r="AV161" s="978">
        <f>((AR161/AR$146)*1000)</f>
        <v>12.457677740092256</v>
      </c>
      <c r="AW161" s="374">
        <f>((AS161/AS$146)*1000)</f>
        <v>10.290922832592926</v>
      </c>
      <c r="AX161" s="979">
        <f>((AT161/AT$146)*1000)</f>
        <v>7.2668197118438256</v>
      </c>
      <c r="AY161" s="979"/>
      <c r="AZ161" s="980">
        <f>(AV161-H$147)</f>
        <v>4.2609564286168453</v>
      </c>
      <c r="BA161" s="375">
        <f>(AW161-I$147)</f>
        <v>2.5389848480968027</v>
      </c>
      <c r="BB161" s="981">
        <f>(AX161-J$147)</f>
        <v>-0.19586685532035375</v>
      </c>
      <c r="BC161" s="981"/>
      <c r="BD161" s="364">
        <v>121</v>
      </c>
      <c r="BE161" s="365">
        <v>228</v>
      </c>
      <c r="BF161" s="366">
        <v>113</v>
      </c>
      <c r="BG161" s="366"/>
      <c r="BH161" s="372">
        <f t="shared" si="528"/>
        <v>182.68627450980392</v>
      </c>
      <c r="BI161" s="373">
        <f t="shared" si="529"/>
        <v>214.09756097560975</v>
      </c>
      <c r="BJ161" s="977">
        <f t="shared" si="530"/>
        <v>193.35555555555555</v>
      </c>
      <c r="BK161" s="977"/>
      <c r="BL161" s="978">
        <f>(BH161/BH$146)*1000</f>
        <v>7.7955101873560828</v>
      </c>
      <c r="BM161" s="374">
        <f>(BI161/BI$146)*1000</f>
        <v>8.895818089135803</v>
      </c>
      <c r="BN161" s="979">
        <f>(BJ161/BJ$146)*1000</f>
        <v>7.7248418189592511</v>
      </c>
      <c r="BO161" s="979"/>
      <c r="BP161" s="980">
        <f>(BL161-H$147)</f>
        <v>-0.40121112411932813</v>
      </c>
      <c r="BQ161" s="375">
        <f>(BM161-I$147)</f>
        <v>1.1438801046396794</v>
      </c>
      <c r="BR161" s="981">
        <f>(BN161-J$147)</f>
        <v>0.26215525179507182</v>
      </c>
      <c r="BS161" s="981"/>
      <c r="BT161" s="982">
        <f t="shared" si="531"/>
        <v>1.9179738968929936</v>
      </c>
      <c r="BU161" s="376">
        <f t="shared" si="532"/>
        <v>0.9452618296543065</v>
      </c>
      <c r="BV161" s="377">
        <f t="shared" si="533"/>
        <v>-4.3765559513875081</v>
      </c>
      <c r="BW161" s="378"/>
      <c r="BX161" s="379">
        <f>(BV161+BU161+BT161)/3</f>
        <v>-0.50444007494673604</v>
      </c>
      <c r="BY161" s="509"/>
      <c r="BZ161" s="188" t="e">
        <f>RANK(CB161,CB$42:CB$49)</f>
        <v>#N/A</v>
      </c>
      <c r="CA161" s="380" t="e">
        <f>#REF!</f>
        <v>#REF!</v>
      </c>
      <c r="CB161" s="70">
        <f>BV161</f>
        <v>-4.3765559513875081</v>
      </c>
      <c r="CC161" s="510">
        <f>CC104+1</f>
        <v>6</v>
      </c>
      <c r="CD161" s="385" t="str">
        <f>VLOOKUP(CC161,BZ$42:CB$49,2,FALSE)</f>
        <v>Tyson Barrie</v>
      </c>
      <c r="CE161" s="385">
        <f>VLOOKUP(CD161,CA$42:CC$49,2,FALSE)</f>
        <v>-7.7639301331150143</v>
      </c>
      <c r="CF161" s="42"/>
      <c r="CG161" s="383" t="e">
        <f>RANK(CI161,CI$42:CI$49)</f>
        <v>#REF!</v>
      </c>
      <c r="CH161" s="380" t="e">
        <f>#REF!</f>
        <v>#REF!</v>
      </c>
      <c r="CI161" s="61" t="e">
        <f>#REF!</f>
        <v>#REF!</v>
      </c>
      <c r="CJ161" s="510" t="e">
        <f>CJ104+1</f>
        <v>#REF!</v>
      </c>
      <c r="CK161" s="385" t="e">
        <f>VLOOKUP(CJ161,CG$42:CI$49,2,FALSE)</f>
        <v>#REF!</v>
      </c>
      <c r="CL161" s="385" t="e">
        <f>VLOOKUP(CK161,CH$42:CJ$49,2,FALSE)</f>
        <v>#REF!</v>
      </c>
      <c r="CM161" s="45"/>
      <c r="CN161" s="120" t="e">
        <f>RANK(CP161,CP$42:CP$49)</f>
        <v>#N/A</v>
      </c>
      <c r="CO161" s="385" t="e">
        <f>#REF!</f>
        <v>#REF!</v>
      </c>
      <c r="CP161" s="385">
        <f t="shared" si="534"/>
        <v>-0.50444007494673604</v>
      </c>
      <c r="CQ161" s="510">
        <f>CQ104+1</f>
        <v>6</v>
      </c>
      <c r="CR161" s="385" t="str">
        <f>VLOOKUP(CQ161,CN$42:CP$49,2,FALSE)</f>
        <v>Tyson Barrie</v>
      </c>
      <c r="CS161" s="385">
        <f>VLOOKUP(CR161,CO$42:CQ$49,2,FALSE)</f>
        <v>-10.751087962374399</v>
      </c>
      <c r="CT161" s="412"/>
      <c r="CU161" s="73"/>
      <c r="CV161" s="73"/>
      <c r="CW161" s="73"/>
      <c r="CX161" s="73"/>
      <c r="CY161" s="73"/>
      <c r="CZ161" s="73"/>
      <c r="DA161" s="73"/>
      <c r="DB161" s="12"/>
      <c r="DC161" s="12"/>
      <c r="DD161" s="12"/>
      <c r="DE161" s="12"/>
    </row>
    <row r="162" spans="1:109" ht="16.5" hidden="1" customHeight="1">
      <c r="B162" s="320" t="str">
        <f t="shared" si="520"/>
        <v>Eriksson</v>
      </c>
      <c r="C162" s="963" t="s">
        <v>24</v>
      </c>
      <c r="D162" s="360">
        <v>79</v>
      </c>
      <c r="E162" s="955">
        <v>82</v>
      </c>
      <c r="F162" s="224">
        <v>48</v>
      </c>
      <c r="G162" s="224"/>
      <c r="H162" s="155">
        <v>27</v>
      </c>
      <c r="I162" s="156">
        <v>26</v>
      </c>
      <c r="J162" s="231">
        <v>12</v>
      </c>
      <c r="K162" s="231"/>
      <c r="L162" s="157">
        <f t="shared" si="521"/>
        <v>26.316455696202532</v>
      </c>
      <c r="M162" s="240">
        <f t="shared" si="522"/>
        <v>24.414634146341463</v>
      </c>
      <c r="N162" s="972">
        <f t="shared" si="523"/>
        <v>19.25</v>
      </c>
      <c r="O162" s="972"/>
      <c r="P162" s="973">
        <f>(L162/(L$146))*1000</f>
        <v>11.255990993333729</v>
      </c>
      <c r="Q162" s="370">
        <f>(M162/(M$146))*1000</f>
        <v>9.7757058478651029</v>
      </c>
      <c r="R162" s="974">
        <f>(N162/(N$146))*1000</f>
        <v>7.4472400645782306</v>
      </c>
      <c r="S162" s="974"/>
      <c r="T162" s="975">
        <f>(P162-H$147)</f>
        <v>3.0592696818583178</v>
      </c>
      <c r="U162" s="371">
        <f>(Q162-I$147)</f>
        <v>2.0237678633689793</v>
      </c>
      <c r="V162" s="976">
        <f>(R162-J$147)</f>
        <v>-1.5446502585948707E-2</v>
      </c>
      <c r="W162" s="976"/>
      <c r="X162" s="364">
        <v>46</v>
      </c>
      <c r="Y162" s="365">
        <v>45</v>
      </c>
      <c r="Z162" s="366">
        <v>17</v>
      </c>
      <c r="AA162" s="366"/>
      <c r="AB162" s="372">
        <f t="shared" si="524"/>
        <v>44.835443037974684</v>
      </c>
      <c r="AC162" s="373">
        <f t="shared" si="525"/>
        <v>42.256097560975611</v>
      </c>
      <c r="AD162" s="977">
        <f t="shared" si="526"/>
        <v>27.270833333333336</v>
      </c>
      <c r="AE162" s="977"/>
      <c r="AF162" s="978">
        <f>(AB162/AB$146)*1000</f>
        <v>11.029790679123622</v>
      </c>
      <c r="AG162" s="374">
        <f>(AC162/AC$146)*1000</f>
        <v>10.220207322896313</v>
      </c>
      <c r="AH162" s="979">
        <f>(AD162/AD$146)*1000</f>
        <v>5.9045177477917159</v>
      </c>
      <c r="AI162" s="979"/>
      <c r="AJ162" s="980">
        <f>(AF162-H$147)</f>
        <v>2.8330693676482106</v>
      </c>
      <c r="AK162" s="375">
        <f>(AG162-I$147)</f>
        <v>2.468269338400189</v>
      </c>
      <c r="AL162" s="981">
        <f>(AH162-J$147)</f>
        <v>-1.5581688193724634</v>
      </c>
      <c r="AM162" s="981"/>
      <c r="AN162" s="364">
        <v>25</v>
      </c>
      <c r="AO162" s="365">
        <v>12</v>
      </c>
      <c r="AP162" s="366">
        <v>10</v>
      </c>
      <c r="AQ162" s="366"/>
      <c r="AR162" s="372">
        <f>(AN162/D162)*77</f>
        <v>24.367088607594937</v>
      </c>
      <c r="AS162" s="373">
        <f t="shared" si="535"/>
        <v>11.268292682926829</v>
      </c>
      <c r="AT162" s="977">
        <f t="shared" si="536"/>
        <v>16.041666666666668</v>
      </c>
      <c r="AU162" s="977"/>
      <c r="AV162" s="978">
        <f>((AR162/AR$146)*1000)</f>
        <v>11.826909246923028</v>
      </c>
      <c r="AW162" s="374">
        <f>((AS162/AS$146)*1000)</f>
        <v>5.6132306359597761</v>
      </c>
      <c r="AX162" s="979">
        <f>((AT162/AT$146)*1000)</f>
        <v>6.8126434798535875</v>
      </c>
      <c r="AY162" s="979"/>
      <c r="AZ162" s="980">
        <f>(AV162-H$147)</f>
        <v>3.6301879354476174</v>
      </c>
      <c r="BA162" s="375">
        <f>(AW162-I$147)</f>
        <v>-2.1387073485363475</v>
      </c>
      <c r="BB162" s="981">
        <f>(AX162-J$147)</f>
        <v>-0.65004308731059179</v>
      </c>
      <c r="BC162" s="981"/>
      <c r="BD162" s="364">
        <v>179</v>
      </c>
      <c r="BE162" s="365">
        <v>187</v>
      </c>
      <c r="BF162" s="366">
        <v>104</v>
      </c>
      <c r="BG162" s="366"/>
      <c r="BH162" s="372">
        <f t="shared" si="528"/>
        <v>174.46835443037975</v>
      </c>
      <c r="BI162" s="373">
        <f t="shared" si="529"/>
        <v>175.59756097560975</v>
      </c>
      <c r="BJ162" s="977">
        <f t="shared" si="530"/>
        <v>166.83333333333331</v>
      </c>
      <c r="BK162" s="977"/>
      <c r="BL162" s="978">
        <f>(BH162/BH$146)*1000</f>
        <v>7.4448386337873922</v>
      </c>
      <c r="BM162" s="374">
        <f>(BI162/BI$146)*1000</f>
        <v>7.2961315029315577</v>
      </c>
      <c r="BN162" s="979">
        <f>(BJ162/BJ$146)*1000</f>
        <v>6.6652396225533348</v>
      </c>
      <c r="BO162" s="979"/>
      <c r="BP162" s="980">
        <f>(BL162-H$147)</f>
        <v>-0.75188267768801875</v>
      </c>
      <c r="BQ162" s="375">
        <f>(BM162-I$147)</f>
        <v>-0.45580648156456594</v>
      </c>
      <c r="BR162" s="981">
        <f>(BN162-J$147)</f>
        <v>-0.79744694461084453</v>
      </c>
      <c r="BS162" s="981"/>
      <c r="BT162" s="982">
        <f t="shared" si="531"/>
        <v>8.770644307266128</v>
      </c>
      <c r="BU162" s="376">
        <f t="shared" si="532"/>
        <v>1.8975233716682549</v>
      </c>
      <c r="BV162" s="377">
        <f t="shared" si="533"/>
        <v>-3.0211053538798485</v>
      </c>
      <c r="BW162" s="984"/>
      <c r="BX162" s="379">
        <f>(BV162+BU162+BT162)/3</f>
        <v>2.5490207750181781</v>
      </c>
      <c r="BY162" s="509"/>
      <c r="BZ162" s="188" t="e">
        <f>RANK(CB162,CB$3:CB$161)</f>
        <v>#N/A</v>
      </c>
      <c r="CA162" s="380" t="e">
        <f>#REF!</f>
        <v>#REF!</v>
      </c>
      <c r="CB162" s="71">
        <f>BV162</f>
        <v>-3.0211053538798485</v>
      </c>
      <c r="CC162" s="381">
        <f>CC107+1</f>
        <v>9</v>
      </c>
      <c r="CD162" s="1007" t="str">
        <f>VLOOKUP(CC162,BZ$3:CB$161,2,FALSE)</f>
        <v>Patrik Elias</v>
      </c>
      <c r="CE162" s="1007">
        <f>VLOOKUP(CD162,CA$3:CC$161,2,FALSE)</f>
        <v>0.58879766830630142</v>
      </c>
      <c r="CF162" s="42"/>
      <c r="CG162" s="383" t="e">
        <f>RANK(CI162,CI$3:CI$161)</f>
        <v>#REF!</v>
      </c>
      <c r="CH162" s="380" t="e">
        <f>#REF!</f>
        <v>#REF!</v>
      </c>
      <c r="CI162" s="61" t="e">
        <f>#REF!</f>
        <v>#REF!</v>
      </c>
      <c r="CJ162" s="381">
        <f>CJ107+1</f>
        <v>1</v>
      </c>
      <c r="CK162" s="385" t="e">
        <f>VLOOKUP(CJ162,CG$3:CI$161,2,FALSE)</f>
        <v>#N/A</v>
      </c>
      <c r="CL162" s="385" t="e">
        <f>VLOOKUP(CK162,CH$3:CJ$161,2,FALSE)</f>
        <v>#N/A</v>
      </c>
      <c r="CM162" s="45"/>
      <c r="CN162" s="120" t="e">
        <f>RANK(CP162,CP$3:CP$161)</f>
        <v>#N/A</v>
      </c>
      <c r="CO162" s="385" t="e">
        <f>#REF!</f>
        <v>#REF!</v>
      </c>
      <c r="CP162" s="385">
        <f t="shared" si="534"/>
        <v>2.5490207750181781</v>
      </c>
      <c r="CQ162" s="381">
        <f>CQ107+1</f>
        <v>9</v>
      </c>
      <c r="CR162" s="385" t="str">
        <f>VLOOKUP(CQ162,CN$3:CP$161,2,FALSE)</f>
        <v>Mikko Koivu</v>
      </c>
      <c r="CS162" s="385">
        <f>VLOOKUP(CR162,CO$3:CQ$161,2,FALSE)</f>
        <v>2.2817729983523618</v>
      </c>
      <c r="CT162" s="412"/>
      <c r="CU162" s="74"/>
      <c r="CV162" s="74"/>
      <c r="CW162" s="74"/>
      <c r="CX162" s="74"/>
      <c r="CY162" s="74"/>
      <c r="CZ162" s="74"/>
      <c r="DA162" s="74"/>
      <c r="DB162" s="14"/>
      <c r="DC162" s="14"/>
      <c r="DD162" s="14"/>
      <c r="DE162" s="14"/>
    </row>
    <row r="163" spans="1:109" ht="16.5" hidden="1" customHeight="1">
      <c r="B163" s="320" t="str">
        <f t="shared" si="520"/>
        <v>Faulk</v>
      </c>
      <c r="C163" s="277" t="s">
        <v>135</v>
      </c>
      <c r="D163" s="360" t="s">
        <v>55</v>
      </c>
      <c r="E163" s="955">
        <v>66</v>
      </c>
      <c r="F163" s="224">
        <v>38</v>
      </c>
      <c r="G163" s="224"/>
      <c r="H163" s="155" t="s">
        <v>55</v>
      </c>
      <c r="I163" s="156">
        <v>8</v>
      </c>
      <c r="J163" s="231">
        <v>5</v>
      </c>
      <c r="K163" s="231"/>
      <c r="L163" s="157" t="s">
        <v>55</v>
      </c>
      <c r="M163" s="240">
        <f t="shared" ref="M163:M187" si="537">(I163/E163)*77</f>
        <v>9.3333333333333339</v>
      </c>
      <c r="N163" s="369">
        <f t="shared" ref="N163:N187" si="538">(J163/F163)*77</f>
        <v>10.131578947368421</v>
      </c>
      <c r="O163" s="369"/>
      <c r="P163" s="370" t="s">
        <v>55</v>
      </c>
      <c r="Q163" s="370">
        <f>(M163/(M$146))*1000</f>
        <v>3.7370996714449349</v>
      </c>
      <c r="R163" s="370">
        <f>(N163/(N$146))*1000</f>
        <v>3.9196000339885426</v>
      </c>
      <c r="S163" s="370"/>
      <c r="T163" s="371" t="s">
        <v>55</v>
      </c>
      <c r="U163" s="371">
        <f>(Q163-I$147)</f>
        <v>-4.0148383130511887</v>
      </c>
      <c r="V163" s="371">
        <f>(R163-J$147)</f>
        <v>-3.5430865331756367</v>
      </c>
      <c r="W163" s="371"/>
      <c r="X163" s="365" t="s">
        <v>55</v>
      </c>
      <c r="Y163" s="365">
        <v>14</v>
      </c>
      <c r="Z163" s="366">
        <v>10</v>
      </c>
      <c r="AA163" s="366"/>
      <c r="AB163" s="372" t="s">
        <v>55</v>
      </c>
      <c r="AC163" s="373">
        <f t="shared" ref="AC163:AC187" si="539">(Y163/E163)*77</f>
        <v>16.333333333333332</v>
      </c>
      <c r="AD163" s="373">
        <f t="shared" ref="AD163:AD187" si="540">(Z163/F163)*77</f>
        <v>20.263157894736842</v>
      </c>
      <c r="AE163" s="373"/>
      <c r="AF163" s="374" t="s">
        <v>55</v>
      </c>
      <c r="AG163" s="374">
        <f>(AC163/AC$146)*1000</f>
        <v>3.9504370392878676</v>
      </c>
      <c r="AH163" s="374">
        <f>(AD163/AD$146)*1000</f>
        <v>4.3872577692570021</v>
      </c>
      <c r="AI163" s="374"/>
      <c r="AJ163" s="375" t="s">
        <v>55</v>
      </c>
      <c r="AK163" s="375">
        <f>(AG163-I$147)</f>
        <v>-3.801500945208256</v>
      </c>
      <c r="AL163" s="375">
        <f>(AH163-J$147)</f>
        <v>-3.0754287979071773</v>
      </c>
      <c r="AM163" s="375"/>
      <c r="AN163" s="365" t="s">
        <v>55</v>
      </c>
      <c r="AO163" s="365">
        <v>12</v>
      </c>
      <c r="AP163" s="366">
        <v>3</v>
      </c>
      <c r="AQ163" s="366"/>
      <c r="AR163" s="372" t="s">
        <v>55</v>
      </c>
      <c r="AS163" s="373">
        <f t="shared" si="535"/>
        <v>14</v>
      </c>
      <c r="AT163" s="373">
        <f t="shared" si="536"/>
        <v>6.0789473684210522</v>
      </c>
      <c r="AU163" s="373"/>
      <c r="AV163" s="374" t="s">
        <v>55</v>
      </c>
      <c r="AW163" s="374">
        <f>((AS163/AS$146)*1000)</f>
        <v>6.9740138204348749</v>
      </c>
      <c r="AX163" s="374">
        <f>((AT163/AT$146)*1000)</f>
        <v>2.5816333186813591</v>
      </c>
      <c r="AY163" s="374"/>
      <c r="AZ163" s="375" t="s">
        <v>55</v>
      </c>
      <c r="BA163" s="375">
        <f>(AW163-I$147)</f>
        <v>-0.77792416406124865</v>
      </c>
      <c r="BB163" s="375">
        <f>(AX163-J$147)</f>
        <v>-4.8810532484828197</v>
      </c>
      <c r="BC163" s="375"/>
      <c r="BD163" s="365" t="s">
        <v>55</v>
      </c>
      <c r="BE163" s="365">
        <v>101</v>
      </c>
      <c r="BF163" s="366">
        <v>76</v>
      </c>
      <c r="BG163" s="366"/>
      <c r="BH163" s="372" t="s">
        <v>55</v>
      </c>
      <c r="BI163" s="373">
        <f t="shared" ref="BI163:BI187" si="541">(BE163/E163)*77</f>
        <v>117.83333333333333</v>
      </c>
      <c r="BJ163" s="373">
        <f t="shared" ref="BJ163:BJ187" si="542">(BF163/F163)*77</f>
        <v>154</v>
      </c>
      <c r="BK163" s="373"/>
      <c r="BL163" s="374" t="s">
        <v>55</v>
      </c>
      <c r="BM163" s="374">
        <f>(BI163/BI$146)*1000</f>
        <v>4.8960104608069326</v>
      </c>
      <c r="BN163" s="374">
        <f>(BJ163/BJ$146)*1000</f>
        <v>6.1525288823569255</v>
      </c>
      <c r="BO163" s="374"/>
      <c r="BP163" s="375" t="s">
        <v>55</v>
      </c>
      <c r="BQ163" s="375">
        <f>(BM163-I$147)</f>
        <v>-2.855927523689191</v>
      </c>
      <c r="BR163" s="375">
        <f>(BN163-J$147)</f>
        <v>-1.3101576848072538</v>
      </c>
      <c r="BS163" s="375"/>
      <c r="BT163" s="376" t="s">
        <v>55</v>
      </c>
      <c r="BU163" s="376">
        <f t="shared" ref="BU163:BU187" si="543">(((BQ163+BA163)+AK163)+U163)</f>
        <v>-11.450190946009883</v>
      </c>
      <c r="BV163" s="377">
        <f t="shared" ref="BV163:BV187" si="544">(((BR163+BB163)+AL163)+V163)</f>
        <v>-12.809726264372888</v>
      </c>
      <c r="BW163" s="1008"/>
      <c r="BX163" s="1009">
        <f>(BV163+BU163)/2</f>
        <v>-12.129958605191385</v>
      </c>
      <c r="BY163" s="509"/>
      <c r="BZ163" s="188" t="e">
        <f>RANK(CB163,CB$18:CB$120)</f>
        <v>#N/A</v>
      </c>
      <c r="CA163" s="380" t="e">
        <f>#REF!</f>
        <v>#REF!</v>
      </c>
      <c r="CB163" s="70">
        <f>BV163</f>
        <v>-12.809726264372888</v>
      </c>
      <c r="CC163" s="510">
        <f>CC162+1</f>
        <v>10</v>
      </c>
      <c r="CD163" s="385" t="str">
        <f>VLOOKUP(CC163,BZ$18:CB$120,2,FALSE)</f>
        <v>Marian Gaborik</v>
      </c>
      <c r="CE163" s="385">
        <f>VLOOKUP(CD163,CA$18:CC$120,2,FALSE)</f>
        <v>-1.6389139042528171</v>
      </c>
      <c r="CF163" s="40"/>
      <c r="CG163" s="1010" t="e">
        <f>RANK(CI163,CI$18:CI$120)</f>
        <v>#REF!</v>
      </c>
      <c r="CH163" s="380" t="e">
        <f>#REF!</f>
        <v>#REF!</v>
      </c>
      <c r="CI163" s="61" t="e">
        <f>#REF!</f>
        <v>#REF!</v>
      </c>
      <c r="CJ163" s="510">
        <f>CJ162+1</f>
        <v>2</v>
      </c>
      <c r="CK163" s="1011" t="e">
        <f>VLOOKUP(CJ163,CG$18:CI$120,2,FALSE)</f>
        <v>#N/A</v>
      </c>
      <c r="CL163" s="1011" t="e">
        <f>VLOOKUP(CK163,CH$18:CJ$120,2,FALSE)</f>
        <v>#N/A</v>
      </c>
      <c r="CM163" s="1012"/>
      <c r="CN163" s="120" t="e">
        <f>RANK(CP163,CP$18:CP$120)</f>
        <v>#N/A</v>
      </c>
      <c r="CO163" s="385" t="e">
        <f>#REF!</f>
        <v>#REF!</v>
      </c>
      <c r="CP163" s="385">
        <f t="shared" si="534"/>
        <v>-12.129958605191385</v>
      </c>
      <c r="CQ163" s="510">
        <f>CQ162+1</f>
        <v>10</v>
      </c>
      <c r="CR163" s="1011" t="str">
        <f>VLOOKUP(CQ163,CN$18:CP$120,2,FALSE)</f>
        <v>Henrik Sedin</v>
      </c>
      <c r="CS163" s="1011">
        <f>VLOOKUP(CR163,CO$18:CQ$120,2,FALSE)</f>
        <v>-0.90164425346402166</v>
      </c>
      <c r="CT163" s="412"/>
      <c r="CU163" s="74"/>
      <c r="CV163" s="74"/>
      <c r="CW163" s="74"/>
      <c r="CX163" s="74"/>
      <c r="CY163" s="74"/>
      <c r="CZ163" s="74"/>
      <c r="DA163" s="74"/>
      <c r="DB163" s="14"/>
      <c r="DC163" s="14"/>
      <c r="DD163" s="14"/>
      <c r="DE163" s="14"/>
    </row>
    <row r="164" spans="1:109" ht="16.5" hidden="1" customHeight="1">
      <c r="B164" s="320" t="str">
        <f t="shared" si="520"/>
        <v>Fleischmann</v>
      </c>
      <c r="C164" s="277" t="s">
        <v>80</v>
      </c>
      <c r="D164" s="360">
        <v>22</v>
      </c>
      <c r="E164" s="955">
        <v>82</v>
      </c>
      <c r="F164" s="224">
        <v>48</v>
      </c>
      <c r="G164" s="224"/>
      <c r="H164" s="155">
        <v>8</v>
      </c>
      <c r="I164" s="156">
        <v>27</v>
      </c>
      <c r="J164" s="231">
        <v>12</v>
      </c>
      <c r="K164" s="231"/>
      <c r="L164" s="157">
        <f t="shared" ref="L164:L187" si="545">(H164/D164)*77</f>
        <v>28</v>
      </c>
      <c r="M164" s="240">
        <f t="shared" si="537"/>
        <v>25.353658536585368</v>
      </c>
      <c r="N164" s="972">
        <f t="shared" si="538"/>
        <v>19.25</v>
      </c>
      <c r="O164" s="972"/>
      <c r="P164" s="973">
        <f>(L164/(L$146))*1000</f>
        <v>11.976071225230498</v>
      </c>
      <c r="Q164" s="370">
        <f>(M164/(M$146))*1000</f>
        <v>10.151694534321454</v>
      </c>
      <c r="R164" s="974">
        <f>(N164/(N$146))*1000</f>
        <v>7.4472400645782306</v>
      </c>
      <c r="S164" s="974"/>
      <c r="T164" s="975">
        <f>(P164-H$147)</f>
        <v>3.7793499137550874</v>
      </c>
      <c r="U164" s="371">
        <f>(Q164-I$147)</f>
        <v>2.3997565498253302</v>
      </c>
      <c r="V164" s="976">
        <f>(R164-J$147)</f>
        <v>-1.5446502585948707E-2</v>
      </c>
      <c r="W164" s="976"/>
      <c r="X164" s="364">
        <v>13</v>
      </c>
      <c r="Y164" s="365">
        <v>34</v>
      </c>
      <c r="Z164" s="366">
        <v>23</v>
      </c>
      <c r="AA164" s="366"/>
      <c r="AB164" s="372">
        <f t="shared" ref="AB164:AB187" si="546">(X164/D164)*77</f>
        <v>45.5</v>
      </c>
      <c r="AC164" s="373">
        <f t="shared" si="539"/>
        <v>31.926829268292682</v>
      </c>
      <c r="AD164" s="977">
        <f t="shared" si="540"/>
        <v>36.895833333333336</v>
      </c>
      <c r="AE164" s="977"/>
      <c r="AF164" s="978">
        <f>(AB164/AB$146)*1000</f>
        <v>11.193275718833952</v>
      </c>
      <c r="AG164" s="374">
        <f>(AC164/AC$146)*1000</f>
        <v>7.7219344217438799</v>
      </c>
      <c r="AH164" s="979">
        <f>(AD164/AD$146)*1000</f>
        <v>7.9884651881887931</v>
      </c>
      <c r="AI164" s="979"/>
      <c r="AJ164" s="980">
        <f>(AF164-H$147)</f>
        <v>2.9965544073585413</v>
      </c>
      <c r="AK164" s="375">
        <f>(AG164-I$147)</f>
        <v>-3.0003562752243695E-2</v>
      </c>
      <c r="AL164" s="981">
        <f>(AH164-J$147)</f>
        <v>0.52577862102461381</v>
      </c>
      <c r="AM164" s="981"/>
      <c r="AN164" s="364">
        <v>5</v>
      </c>
      <c r="AO164" s="365">
        <v>22</v>
      </c>
      <c r="AP164" s="366">
        <v>13</v>
      </c>
      <c r="AQ164" s="366"/>
      <c r="AR164" s="372">
        <f t="shared" ref="AR164:AR187" si="547">(AN164/D164)*77</f>
        <v>17.5</v>
      </c>
      <c r="AS164" s="373">
        <f t="shared" si="535"/>
        <v>20.658536585365855</v>
      </c>
      <c r="AT164" s="977">
        <f t="shared" si="536"/>
        <v>20.854166666666664</v>
      </c>
      <c r="AU164" s="977"/>
      <c r="AV164" s="978">
        <f>((AR164/AR$146)*1000)</f>
        <v>8.4938711864265386</v>
      </c>
      <c r="AW164" s="374">
        <f>((AS164/AS$146)*1000)</f>
        <v>10.290922832592926</v>
      </c>
      <c r="AX164" s="979">
        <f>((AT164/AT$146)*1000)</f>
        <v>8.8564365238096627</v>
      </c>
      <c r="AY164" s="979"/>
      <c r="AZ164" s="980">
        <f>(AV164-H$147)</f>
        <v>0.29714987495112766</v>
      </c>
      <c r="BA164" s="375">
        <f>(AW164-I$147)</f>
        <v>2.5389848480968027</v>
      </c>
      <c r="BB164" s="981">
        <f>(AX164-J$147)</f>
        <v>1.3937499566454834</v>
      </c>
      <c r="BC164" s="981"/>
      <c r="BD164" s="364">
        <v>54</v>
      </c>
      <c r="BE164" s="365">
        <v>217</v>
      </c>
      <c r="BF164" s="366">
        <v>121</v>
      </c>
      <c r="BG164" s="366"/>
      <c r="BH164" s="372">
        <f t="shared" ref="BH164:BH187" si="548">(BD164/D164)*77</f>
        <v>189</v>
      </c>
      <c r="BI164" s="373">
        <f t="shared" si="541"/>
        <v>203.76829268292684</v>
      </c>
      <c r="BJ164" s="977">
        <f t="shared" si="542"/>
        <v>194.10416666666669</v>
      </c>
      <c r="BK164" s="977"/>
      <c r="BL164" s="978">
        <f>(BH164/BH$146)*1000</f>
        <v>8.0649267678357059</v>
      </c>
      <c r="BM164" s="374">
        <f>(BI164/BI$146)*1000</f>
        <v>8.4666338830810073</v>
      </c>
      <c r="BN164" s="979">
        <f>(BJ164/BJ$146)*1000</f>
        <v>7.7547499454707083</v>
      </c>
      <c r="BO164" s="979"/>
      <c r="BP164" s="980">
        <f>(BL164-H$147)</f>
        <v>-0.131794543639705</v>
      </c>
      <c r="BQ164" s="375">
        <f>(BM164-I$147)</f>
        <v>0.71469589858488369</v>
      </c>
      <c r="BR164" s="981">
        <f>(BN164-J$147)</f>
        <v>0.29206337830652895</v>
      </c>
      <c r="BS164" s="981"/>
      <c r="BT164" s="982">
        <f t="shared" ref="BT164:BT187" si="549">(((BP164+AZ164)+AJ164)+T164)</f>
        <v>6.9412596524250514</v>
      </c>
      <c r="BU164" s="376">
        <f t="shared" si="543"/>
        <v>5.6234337337547728</v>
      </c>
      <c r="BV164" s="377">
        <f t="shared" si="544"/>
        <v>2.1961454533906775</v>
      </c>
      <c r="BW164" s="378"/>
      <c r="BX164" s="379">
        <f>(BV164+BU164+BT164)/3</f>
        <v>4.9202796131901669</v>
      </c>
      <c r="BY164" s="509"/>
      <c r="BZ164" s="188">
        <f>RANK(CB164,CB$6:CB$178)</f>
        <v>57</v>
      </c>
      <c r="CA164" s="380" t="e">
        <f>#REF!</f>
        <v>#REF!</v>
      </c>
      <c r="CB164" s="70">
        <f>BV164</f>
        <v>2.1961454533906775</v>
      </c>
      <c r="CC164" s="381" t="e">
        <f>#REF!+1</f>
        <v>#REF!</v>
      </c>
      <c r="CD164" s="983" t="e">
        <f>VLOOKUP(CC164,BZ$6:CB$178,2,FALSE)</f>
        <v>#REF!</v>
      </c>
      <c r="CE164" s="983" t="e">
        <f>VLOOKUP(CD164,CA$6:CC$178,2,FALSE)</f>
        <v>#REF!</v>
      </c>
      <c r="CF164" s="42"/>
      <c r="CG164" s="383" t="e">
        <f>RANK(CI164,CI$6:CI$178)</f>
        <v>#REF!</v>
      </c>
      <c r="CH164" s="380" t="e">
        <f>#REF!</f>
        <v>#REF!</v>
      </c>
      <c r="CI164" s="61" t="e">
        <f>#REF!</f>
        <v>#REF!</v>
      </c>
      <c r="CJ164" s="381" t="e">
        <f>#REF!+1</f>
        <v>#REF!</v>
      </c>
      <c r="CK164" s="385" t="e">
        <f>VLOOKUP(CJ164,CG$6:CI$178,2,FALSE)</f>
        <v>#REF!</v>
      </c>
      <c r="CL164" s="385" t="e">
        <f>VLOOKUP(CK164,CH$6:CJ$178,2,FALSE)</f>
        <v>#REF!</v>
      </c>
      <c r="CM164" s="45"/>
      <c r="CN164" s="120">
        <f>RANK(CP164,CP$6:CP$178)</f>
        <v>39</v>
      </c>
      <c r="CO164" s="385" t="e">
        <f>#REF!</f>
        <v>#REF!</v>
      </c>
      <c r="CP164" s="385">
        <f t="shared" si="534"/>
        <v>4.9202796131901669</v>
      </c>
      <c r="CQ164" s="381" t="e">
        <f>#REF!+1</f>
        <v>#REF!</v>
      </c>
      <c r="CR164" s="385" t="e">
        <f>VLOOKUP(CQ164,CN$6:CP$178,2,FALSE)</f>
        <v>#REF!</v>
      </c>
      <c r="CS164" s="385" t="e">
        <f>VLOOKUP(CR164,CO$6:CQ$178,2,FALSE)</f>
        <v>#REF!</v>
      </c>
      <c r="CT164" s="412"/>
      <c r="CU164" s="74"/>
      <c r="CV164" s="74"/>
      <c r="CW164" s="74"/>
      <c r="CX164" s="74"/>
      <c r="CY164" s="74"/>
      <c r="CZ164" s="74"/>
      <c r="DA164" s="74"/>
      <c r="DB164" s="14"/>
      <c r="DC164" s="14"/>
      <c r="DD164" s="14"/>
      <c r="DE164" s="14"/>
    </row>
    <row r="165" spans="1:109" ht="16.5" hidden="1" customHeight="1">
      <c r="B165" s="320" t="str">
        <f t="shared" si="520"/>
        <v>Franson</v>
      </c>
      <c r="C165" s="961" t="s">
        <v>111</v>
      </c>
      <c r="D165" s="962">
        <v>80</v>
      </c>
      <c r="E165" s="957">
        <v>57</v>
      </c>
      <c r="F165" s="339">
        <v>45</v>
      </c>
      <c r="G165" s="339"/>
      <c r="H165" s="340">
        <v>8</v>
      </c>
      <c r="I165" s="341">
        <v>5</v>
      </c>
      <c r="J165" s="342">
        <v>4</v>
      </c>
      <c r="K165" s="342"/>
      <c r="L165" s="343">
        <f t="shared" si="545"/>
        <v>7.7</v>
      </c>
      <c r="M165" s="405">
        <f t="shared" si="537"/>
        <v>6.7543859649122799</v>
      </c>
      <c r="N165" s="1013">
        <f t="shared" si="538"/>
        <v>6.844444444444445</v>
      </c>
      <c r="O165" s="1013"/>
      <c r="P165" s="370">
        <f>(L165/(L$146))*1000</f>
        <v>3.2934195869383873</v>
      </c>
      <c r="Q165" s="370">
        <f>(M165/(M$146))*1000</f>
        <v>2.7044800253877814</v>
      </c>
      <c r="R165" s="370">
        <f>(N165/(N$146))*1000</f>
        <v>2.6479075785167048</v>
      </c>
      <c r="S165" s="370"/>
      <c r="T165" s="371">
        <f>(P165-H$147)</f>
        <v>-4.9033017245370232</v>
      </c>
      <c r="U165" s="371">
        <f>(Q165-I$147)</f>
        <v>-5.0474579591083426</v>
      </c>
      <c r="V165" s="371">
        <f>(R165-J$147)</f>
        <v>-4.8147789886474746</v>
      </c>
      <c r="W165" s="371"/>
      <c r="X165" s="993">
        <v>21</v>
      </c>
      <c r="Y165" s="993">
        <v>16</v>
      </c>
      <c r="Z165" s="994">
        <v>25</v>
      </c>
      <c r="AA165" s="994"/>
      <c r="AB165" s="995">
        <f t="shared" si="546"/>
        <v>20.212500000000002</v>
      </c>
      <c r="AC165" s="996">
        <f t="shared" si="539"/>
        <v>21.614035087719298</v>
      </c>
      <c r="AD165" s="996">
        <f t="shared" si="540"/>
        <v>42.777777777777779</v>
      </c>
      <c r="AE165" s="996"/>
      <c r="AF165" s="374">
        <f>(AB165/AB$146)*1000</f>
        <v>4.9723974827896988</v>
      </c>
      <c r="AG165" s="374">
        <f>(AC165/AC$146)*1000</f>
        <v>5.2276460068771771</v>
      </c>
      <c r="AH165" s="374">
        <f>(AD165/AD$146)*1000</f>
        <v>9.2619886239870048</v>
      </c>
      <c r="AI165" s="374"/>
      <c r="AJ165" s="375">
        <f>(AF165-H$147)</f>
        <v>-3.2243238286857121</v>
      </c>
      <c r="AK165" s="375">
        <f>(AG165-I$147)</f>
        <v>-2.5242919776189465</v>
      </c>
      <c r="AL165" s="375">
        <f>(AH165-J$147)</f>
        <v>1.7993020568228255</v>
      </c>
      <c r="AM165" s="375"/>
      <c r="AN165" s="993">
        <v>6</v>
      </c>
      <c r="AO165" s="993">
        <v>7</v>
      </c>
      <c r="AP165" s="994">
        <v>13</v>
      </c>
      <c r="AQ165" s="994"/>
      <c r="AR165" s="995">
        <f t="shared" si="547"/>
        <v>5.7749999999999995</v>
      </c>
      <c r="AS165" s="996">
        <f t="shared" si="535"/>
        <v>9.4561403508771917</v>
      </c>
      <c r="AT165" s="996">
        <f t="shared" si="536"/>
        <v>22.244444444444444</v>
      </c>
      <c r="AU165" s="996"/>
      <c r="AV165" s="374">
        <f>((AR165/AR$146)*1000)</f>
        <v>2.8029774915207577</v>
      </c>
      <c r="AW165" s="374">
        <f>((AS165/AS$146)*1000)</f>
        <v>4.7105181067849591</v>
      </c>
      <c r="AX165" s="374">
        <f>((AT165/AT$146)*1000)</f>
        <v>9.4468656253969741</v>
      </c>
      <c r="AY165" s="374"/>
      <c r="AZ165" s="375">
        <f>(AV165-H$147)</f>
        <v>-5.3937438199546532</v>
      </c>
      <c r="BA165" s="375">
        <f>(AW165-I$147)</f>
        <v>-3.0414198777111645</v>
      </c>
      <c r="BB165" s="375">
        <f>(AX165-J$147)</f>
        <v>1.9841790582327947</v>
      </c>
      <c r="BC165" s="375"/>
      <c r="BD165" s="993">
        <v>156</v>
      </c>
      <c r="BE165" s="993">
        <v>65</v>
      </c>
      <c r="BF165" s="994">
        <v>70</v>
      </c>
      <c r="BG165" s="994"/>
      <c r="BH165" s="995">
        <f t="shared" si="548"/>
        <v>150.15</v>
      </c>
      <c r="BI165" s="996">
        <f t="shared" si="541"/>
        <v>87.807017543859644</v>
      </c>
      <c r="BJ165" s="996">
        <f t="shared" si="542"/>
        <v>119.77777777777779</v>
      </c>
      <c r="BK165" s="996"/>
      <c r="BL165" s="374">
        <f>(BH165/BH$146)*1000</f>
        <v>6.4071362655583677</v>
      </c>
      <c r="BM165" s="374">
        <f>(BI165/BI$146)*1000</f>
        <v>3.6484080036237172</v>
      </c>
      <c r="BN165" s="374">
        <f>(BJ165/BJ$146)*1000</f>
        <v>4.7853002418331645</v>
      </c>
      <c r="BO165" s="374"/>
      <c r="BP165" s="375">
        <f>(BL165-H$147)</f>
        <v>-1.7895850459170433</v>
      </c>
      <c r="BQ165" s="375">
        <f>(BM165-I$147)</f>
        <v>-4.1035299808724064</v>
      </c>
      <c r="BR165" s="375">
        <f>(BN165-J$147)</f>
        <v>-2.6773863253310148</v>
      </c>
      <c r="BS165" s="375"/>
      <c r="BT165" s="1005">
        <f t="shared" si="549"/>
        <v>-15.310954419094433</v>
      </c>
      <c r="BU165" s="1005">
        <f t="shared" si="543"/>
        <v>-14.716699795310859</v>
      </c>
      <c r="BV165" s="1006">
        <f t="shared" si="544"/>
        <v>-3.7086841989228692</v>
      </c>
      <c r="BW165" s="378"/>
      <c r="BX165" s="379">
        <f>(BV165+BU165+BT165)/3</f>
        <v>-11.245446137776051</v>
      </c>
      <c r="BY165" s="509"/>
      <c r="BZ165" s="188">
        <f>RANK(CB165,CB$70:CB$185)</f>
        <v>70</v>
      </c>
      <c r="CA165" s="380" t="e">
        <f>#REF!</f>
        <v>#REF!</v>
      </c>
      <c r="CB165" s="70">
        <f>BV165</f>
        <v>-3.7086841989228692</v>
      </c>
      <c r="CC165" s="510">
        <f>CC71+1</f>
        <v>7</v>
      </c>
      <c r="CD165" s="382" t="str">
        <f>VLOOKUP(CC165,BZ$70:CB$185,2,FALSE)</f>
        <v>Jason Pominville</v>
      </c>
      <c r="CE165" s="382">
        <f>VLOOKUP(CD165,CA$70:CC$185,2,FALSE)</f>
        <v>1.2657438846252287</v>
      </c>
      <c r="CF165" s="42"/>
      <c r="CG165" s="383" t="e">
        <f>RANK(CI165,CI$70:CI$185)</f>
        <v>#REF!</v>
      </c>
      <c r="CH165" s="380" t="e">
        <f>#REF!</f>
        <v>#REF!</v>
      </c>
      <c r="CI165" s="61" t="e">
        <f>#REF!</f>
        <v>#REF!</v>
      </c>
      <c r="CJ165" s="510">
        <f>CJ71+1</f>
        <v>5</v>
      </c>
      <c r="CK165" s="1014" t="e">
        <f>VLOOKUP(CJ165,CG$70:CI$185,2,FALSE)</f>
        <v>#N/A</v>
      </c>
      <c r="CL165" s="1014" t="e">
        <f>VLOOKUP(CK165,CH$70:CJ$185,2,FALSE)</f>
        <v>#N/A</v>
      </c>
      <c r="CM165" s="45"/>
      <c r="CN165" s="120">
        <f>RANK(CP165,CP$70:CP$185)</f>
        <v>96</v>
      </c>
      <c r="CO165" s="385" t="e">
        <f>#REF!</f>
        <v>#REF!</v>
      </c>
      <c r="CP165" s="385">
        <f t="shared" si="534"/>
        <v>-11.245446137776051</v>
      </c>
      <c r="CQ165" s="510">
        <f>CQ71+1</f>
        <v>7</v>
      </c>
      <c r="CR165" s="1014" t="str">
        <f>VLOOKUP(CQ165,CN$70:CP$185,2,FALSE)</f>
        <v>Wayne Simmonds</v>
      </c>
      <c r="CS165" s="1014">
        <f>VLOOKUP(CR165,CO$70:CQ$185,2,FALSE)</f>
        <v>3.5381112742800473</v>
      </c>
      <c r="CT165" s="412"/>
      <c r="CU165" s="74"/>
      <c r="CV165" s="74"/>
      <c r="CW165" s="74"/>
      <c r="CX165" s="74"/>
      <c r="CY165" s="74"/>
      <c r="CZ165" s="74"/>
      <c r="DA165" s="74"/>
      <c r="DB165" s="14"/>
      <c r="DC165" s="14"/>
      <c r="DD165" s="14"/>
      <c r="DE165" s="14"/>
    </row>
    <row r="166" spans="1:109" ht="16.5" hidden="1" customHeight="1">
      <c r="B166" s="320" t="str">
        <f t="shared" si="520"/>
        <v>Gagner</v>
      </c>
      <c r="C166" s="963" t="s">
        <v>30</v>
      </c>
      <c r="D166" s="360">
        <v>68</v>
      </c>
      <c r="E166" s="955">
        <v>75</v>
      </c>
      <c r="F166" s="224">
        <v>48</v>
      </c>
      <c r="G166" s="224"/>
      <c r="H166" s="155">
        <v>15</v>
      </c>
      <c r="I166" s="156">
        <v>18</v>
      </c>
      <c r="J166" s="231">
        <v>14</v>
      </c>
      <c r="K166" s="231"/>
      <c r="L166" s="157">
        <f t="shared" si="545"/>
        <v>16.985294117647058</v>
      </c>
      <c r="M166" s="240">
        <f t="shared" si="537"/>
        <v>18.48</v>
      </c>
      <c r="N166" s="972">
        <f t="shared" si="538"/>
        <v>22.458333333333336</v>
      </c>
      <c r="O166" s="972"/>
      <c r="P166" s="973">
        <f>(L166/(L$146))*1000</f>
        <v>7.2648961476582068</v>
      </c>
      <c r="Q166" s="370">
        <f>(M166/(M$146))*1000</f>
        <v>7.3994573494609712</v>
      </c>
      <c r="R166" s="974">
        <f>(N166/(N$146))*1000</f>
        <v>8.6884467420079368</v>
      </c>
      <c r="S166" s="974"/>
      <c r="T166" s="975">
        <f>(P166-H$147)</f>
        <v>-0.93182516381720415</v>
      </c>
      <c r="U166" s="371">
        <f>(Q166-I$147)</f>
        <v>-0.35248063503515237</v>
      </c>
      <c r="V166" s="976">
        <f>(R166-J$147)</f>
        <v>1.2257601748437574</v>
      </c>
      <c r="W166" s="976"/>
      <c r="X166" s="364">
        <v>27</v>
      </c>
      <c r="Y166" s="365">
        <v>29</v>
      </c>
      <c r="Z166" s="366">
        <v>24</v>
      </c>
      <c r="AA166" s="366"/>
      <c r="AB166" s="372">
        <f t="shared" si="546"/>
        <v>30.573529411764703</v>
      </c>
      <c r="AC166" s="373">
        <f t="shared" si="539"/>
        <v>29.773333333333333</v>
      </c>
      <c r="AD166" s="977">
        <f t="shared" si="540"/>
        <v>38.5</v>
      </c>
      <c r="AE166" s="977"/>
      <c r="AF166" s="978">
        <f>(AB166/AB$146)*1000</f>
        <v>7.5212735033793745</v>
      </c>
      <c r="AG166" s="374">
        <f>(AC166/AC$146)*1000</f>
        <v>7.2010823744733123</v>
      </c>
      <c r="AH166" s="979">
        <f>(AD166/AD$146)*1000</f>
        <v>8.3357897615883036</v>
      </c>
      <c r="AI166" s="979"/>
      <c r="AJ166" s="980">
        <f>(AF166-H$147)</f>
        <v>-0.67544780809603644</v>
      </c>
      <c r="AK166" s="375">
        <f>(AG166-I$147)</f>
        <v>-0.55085561002281125</v>
      </c>
      <c r="AL166" s="981">
        <f>(AH166-J$147)</f>
        <v>0.87310319442412432</v>
      </c>
      <c r="AM166" s="981"/>
      <c r="AN166" s="364">
        <v>9</v>
      </c>
      <c r="AO166" s="365">
        <v>12</v>
      </c>
      <c r="AP166" s="366">
        <v>15</v>
      </c>
      <c r="AQ166" s="366"/>
      <c r="AR166" s="372">
        <f t="shared" si="547"/>
        <v>10.191176470588236</v>
      </c>
      <c r="AS166" s="373">
        <f t="shared" si="535"/>
        <v>12.32</v>
      </c>
      <c r="AT166" s="977">
        <f t="shared" si="536"/>
        <v>24.0625</v>
      </c>
      <c r="AU166" s="977"/>
      <c r="AV166" s="978">
        <f>((AR166/AR$146)*1000)</f>
        <v>4.9464308673895729</v>
      </c>
      <c r="AW166" s="374">
        <f>((AS166/AS$146)*1000)</f>
        <v>6.1371321619826897</v>
      </c>
      <c r="AX166" s="979">
        <f>((AT166/AT$146)*1000)</f>
        <v>10.218965219780381</v>
      </c>
      <c r="AY166" s="979"/>
      <c r="AZ166" s="980">
        <f>(AV166-H$147)</f>
        <v>-3.250290444085838</v>
      </c>
      <c r="BA166" s="375">
        <f>(AW166-I$147)</f>
        <v>-1.6148058225134339</v>
      </c>
      <c r="BB166" s="981">
        <f>(AX166-J$147)</f>
        <v>2.756278652616202</v>
      </c>
      <c r="BC166" s="981"/>
      <c r="BD166" s="364">
        <v>138</v>
      </c>
      <c r="BE166" s="365">
        <v>149</v>
      </c>
      <c r="BF166" s="366">
        <v>113</v>
      </c>
      <c r="BG166" s="366"/>
      <c r="BH166" s="372">
        <f t="shared" si="548"/>
        <v>156.26470588235293</v>
      </c>
      <c r="BI166" s="373">
        <f t="shared" si="541"/>
        <v>152.97333333333333</v>
      </c>
      <c r="BJ166" s="977">
        <f t="shared" si="542"/>
        <v>181.27083333333331</v>
      </c>
      <c r="BK166" s="977"/>
      <c r="BL166" s="978">
        <f>(BH166/BH$146)*1000</f>
        <v>6.6680603668706988</v>
      </c>
      <c r="BM166" s="374">
        <f>(BI166/BI$146)*1000</f>
        <v>6.3560880358515348</v>
      </c>
      <c r="BN166" s="979">
        <f>(BJ166/BJ$146)*1000</f>
        <v>7.2420392052742963</v>
      </c>
      <c r="BO166" s="979"/>
      <c r="BP166" s="980">
        <f>(BL166-H$147)</f>
        <v>-1.5286609446047121</v>
      </c>
      <c r="BQ166" s="375">
        <f>(BM166-I$147)</f>
        <v>-1.3958499486445888</v>
      </c>
      <c r="BR166" s="981">
        <f>(BN166-J$147)</f>
        <v>-0.22064736188988299</v>
      </c>
      <c r="BS166" s="981"/>
      <c r="BT166" s="982">
        <f t="shared" si="549"/>
        <v>-6.3862243606037907</v>
      </c>
      <c r="BU166" s="376">
        <f t="shared" si="543"/>
        <v>-3.9139920162159862</v>
      </c>
      <c r="BV166" s="377">
        <f t="shared" si="544"/>
        <v>4.6344946599942007</v>
      </c>
      <c r="BW166" s="984"/>
      <c r="BX166" s="379">
        <f>(BV166+BU166+BT166)/3</f>
        <v>-1.8885739056085253</v>
      </c>
      <c r="BY166" s="509"/>
      <c r="BZ166" s="188" t="e">
        <f>RANK(CB166,CB$3:CB$161)</f>
        <v>#N/A</v>
      </c>
      <c r="CA166" s="380" t="e">
        <f>#REF!</f>
        <v>#REF!</v>
      </c>
      <c r="CB166" s="71">
        <f>BV166</f>
        <v>4.6344946599942007</v>
      </c>
      <c r="CC166" s="381">
        <f>CC165+1</f>
        <v>8</v>
      </c>
      <c r="CD166" s="1007" t="str">
        <f>VLOOKUP(CC166,BZ$3:CB$161,2,FALSE)</f>
        <v>Mikko Koivu</v>
      </c>
      <c r="CE166" s="1007">
        <f>VLOOKUP(CD166,CA$3:CC$161,2,FALSE)</f>
        <v>1.5486777186234901</v>
      </c>
      <c r="CF166" s="42"/>
      <c r="CG166" s="383" t="e">
        <f>RANK(CI166,CI$3:CI$161)</f>
        <v>#REF!</v>
      </c>
      <c r="CH166" s="380" t="e">
        <f>#REF!</f>
        <v>#REF!</v>
      </c>
      <c r="CI166" s="61" t="e">
        <f>#REF!</f>
        <v>#REF!</v>
      </c>
      <c r="CJ166" s="381">
        <f>CJ165+1</f>
        <v>6</v>
      </c>
      <c r="CK166" s="385" t="e">
        <f>VLOOKUP(CJ166,CG$3:CI$161,2,FALSE)</f>
        <v>#N/A</v>
      </c>
      <c r="CL166" s="385" t="e">
        <f>VLOOKUP(CK166,CH$3:CJ$161,2,FALSE)</f>
        <v>#N/A</v>
      </c>
      <c r="CM166" s="45"/>
      <c r="CN166" s="120" t="e">
        <f>RANK(CP166,CP$3:CP$161)</f>
        <v>#N/A</v>
      </c>
      <c r="CO166" s="385" t="e">
        <f>#REF!</f>
        <v>#REF!</v>
      </c>
      <c r="CP166" s="385">
        <f t="shared" si="534"/>
        <v>-1.8885739056085253</v>
      </c>
      <c r="CQ166" s="381">
        <f>CQ165+1</f>
        <v>8</v>
      </c>
      <c r="CR166" s="385" t="str">
        <f>VLOOKUP(CQ166,CN$3:CP$161,2,FALSE)</f>
        <v>Patrik Elias</v>
      </c>
      <c r="CS166" s="385">
        <f>VLOOKUP(CR166,CO$3:CQ$161,2,FALSE)</f>
        <v>2.5324847327984266</v>
      </c>
      <c r="CT166" s="412"/>
      <c r="CU166" s="74"/>
      <c r="CV166" s="74"/>
      <c r="CW166" s="74"/>
      <c r="CX166" s="74"/>
      <c r="CY166" s="74"/>
      <c r="CZ166" s="74"/>
      <c r="DA166" s="74"/>
      <c r="DB166" s="14"/>
      <c r="DC166" s="14"/>
      <c r="DD166" s="14"/>
      <c r="DE166" s="14"/>
    </row>
    <row r="167" spans="1:109" ht="16.5" hidden="1" customHeight="1">
      <c r="B167" s="320" t="str">
        <f t="shared" si="520"/>
        <v>Gonchar</v>
      </c>
      <c r="C167" s="277" t="s">
        <v>89</v>
      </c>
      <c r="D167" s="360">
        <v>67</v>
      </c>
      <c r="E167" s="955">
        <v>74</v>
      </c>
      <c r="F167" s="224">
        <v>45</v>
      </c>
      <c r="G167" s="224"/>
      <c r="H167" s="155">
        <v>7</v>
      </c>
      <c r="I167" s="156">
        <v>5</v>
      </c>
      <c r="J167" s="231">
        <v>3</v>
      </c>
      <c r="K167" s="231"/>
      <c r="L167" s="157">
        <f t="shared" si="545"/>
        <v>8.0447761194029841</v>
      </c>
      <c r="M167" s="240">
        <f t="shared" si="537"/>
        <v>5.2027027027027026</v>
      </c>
      <c r="N167" s="972">
        <f t="shared" si="538"/>
        <v>5.1333333333333329</v>
      </c>
      <c r="O167" s="972"/>
      <c r="P167" s="973">
        <f>(L167/(L$146))*1000</f>
        <v>3.4408861356072702</v>
      </c>
      <c r="Q167" s="370">
        <f>(M167/(M$146))*1000</f>
        <v>2.0831805600959941</v>
      </c>
      <c r="R167" s="974">
        <f>(N167/(N$146))*1000</f>
        <v>1.9859306838875281</v>
      </c>
      <c r="S167" s="974"/>
      <c r="T167" s="975">
        <f>(P167-H$147)</f>
        <v>-4.7558351758681408</v>
      </c>
      <c r="U167" s="371">
        <f>(Q167-I$147)</f>
        <v>-5.6687574244001295</v>
      </c>
      <c r="V167" s="976">
        <f>(R167-J$147)</f>
        <v>-5.4767558832766507</v>
      </c>
      <c r="W167" s="976"/>
      <c r="X167" s="364">
        <v>20</v>
      </c>
      <c r="Y167" s="365">
        <v>32</v>
      </c>
      <c r="Z167" s="366">
        <v>24</v>
      </c>
      <c r="AA167" s="366"/>
      <c r="AB167" s="372">
        <f t="shared" si="546"/>
        <v>22.985074626865668</v>
      </c>
      <c r="AC167" s="373">
        <f t="shared" si="539"/>
        <v>33.297297297297298</v>
      </c>
      <c r="AD167" s="977">
        <f t="shared" si="540"/>
        <v>41.066666666666663</v>
      </c>
      <c r="AE167" s="977"/>
      <c r="AF167" s="978">
        <f>(AB167/AB$146)*1000</f>
        <v>5.6544676421204798</v>
      </c>
      <c r="AG167" s="374">
        <f>(AC167/AC$146)*1000</f>
        <v>8.0534006051891662</v>
      </c>
      <c r="AH167" s="979">
        <f>(AD167/AD$146)*1000</f>
        <v>8.8915090790275251</v>
      </c>
      <c r="AI167" s="979"/>
      <c r="AJ167" s="980">
        <f>(AF167-H$147)</f>
        <v>-2.5422536693549311</v>
      </c>
      <c r="AK167" s="375">
        <f>(AG167-I$147)</f>
        <v>0.30146262069304264</v>
      </c>
      <c r="AL167" s="981">
        <f>(AH167-J$147)</f>
        <v>1.4288225118633457</v>
      </c>
      <c r="AM167" s="981"/>
      <c r="AN167" s="364">
        <v>20</v>
      </c>
      <c r="AO167" s="365">
        <v>14</v>
      </c>
      <c r="AP167" s="366">
        <v>12</v>
      </c>
      <c r="AQ167" s="366"/>
      <c r="AR167" s="372">
        <f t="shared" si="547"/>
        <v>22.985074626865668</v>
      </c>
      <c r="AS167" s="373">
        <f t="shared" si="535"/>
        <v>14.567567567567568</v>
      </c>
      <c r="AT167" s="977">
        <f t="shared" si="536"/>
        <v>20.533333333333331</v>
      </c>
      <c r="AU167" s="977"/>
      <c r="AV167" s="978">
        <f>((AR167/AR$146)*1000)</f>
        <v>11.156129319485602</v>
      </c>
      <c r="AW167" s="374">
        <f>((AS167/AS$146)*1000)</f>
        <v>7.2567441104525043</v>
      </c>
      <c r="AX167" s="979">
        <f>((AT167/AT$146)*1000)</f>
        <v>8.7201836542125921</v>
      </c>
      <c r="AY167" s="979"/>
      <c r="AZ167" s="980">
        <f>(AV167-H$147)</f>
        <v>2.9594080080101914</v>
      </c>
      <c r="BA167" s="375">
        <f>(AW167-I$147)</f>
        <v>-0.49519387404361925</v>
      </c>
      <c r="BB167" s="981">
        <f>(AX167-J$147)</f>
        <v>1.2574970870484128</v>
      </c>
      <c r="BC167" s="981"/>
      <c r="BD167" s="364">
        <v>107</v>
      </c>
      <c r="BE167" s="365">
        <v>131</v>
      </c>
      <c r="BF167" s="366">
        <v>85</v>
      </c>
      <c r="BG167" s="366"/>
      <c r="BH167" s="372">
        <f t="shared" si="548"/>
        <v>122.97014925373134</v>
      </c>
      <c r="BI167" s="373">
        <f t="shared" si="541"/>
        <v>136.31081081081081</v>
      </c>
      <c r="BJ167" s="977">
        <f t="shared" si="542"/>
        <v>145.44444444444443</v>
      </c>
      <c r="BK167" s="977"/>
      <c r="BL167" s="978">
        <f>(BH167/BH$146)*1000</f>
        <v>5.247329356408307</v>
      </c>
      <c r="BM167" s="374">
        <f>(BI167/BI$146)*1000</f>
        <v>5.6637552106150313</v>
      </c>
      <c r="BN167" s="979">
        <f>(BJ167/BJ$146)*1000</f>
        <v>5.8107217222259839</v>
      </c>
      <c r="BO167" s="979"/>
      <c r="BP167" s="980">
        <f>(BL167-H$147)</f>
        <v>-2.9493919550671039</v>
      </c>
      <c r="BQ167" s="375">
        <f>(BM167-I$147)</f>
        <v>-2.0881827738810923</v>
      </c>
      <c r="BR167" s="981">
        <f>(BN167-J$147)</f>
        <v>-1.6519648449381954</v>
      </c>
      <c r="BS167" s="981"/>
      <c r="BT167" s="982">
        <f t="shared" si="549"/>
        <v>-7.2880727922799844</v>
      </c>
      <c r="BU167" s="376">
        <f t="shared" si="543"/>
        <v>-7.9506714516317984</v>
      </c>
      <c r="BV167" s="377">
        <f t="shared" si="544"/>
        <v>-4.4424011293030876</v>
      </c>
      <c r="BW167" s="378"/>
      <c r="BX167" s="379">
        <f>(BV167+BU167+BT167)/3</f>
        <v>-6.5603817910716238</v>
      </c>
      <c r="BY167" s="509"/>
      <c r="BZ167" s="188" t="e">
        <f>RANK(CB167,CB$67:CB$73)</f>
        <v>#N/A</v>
      </c>
      <c r="CA167" s="380" t="e">
        <f>#REF!</f>
        <v>#REF!</v>
      </c>
      <c r="CB167" s="70">
        <f>BV167</f>
        <v>-4.4424011293030876</v>
      </c>
      <c r="CC167" s="510">
        <f>CC53+1</f>
        <v>4</v>
      </c>
      <c r="CD167" s="382" t="e">
        <f>VLOOKUP(CC167,BZ$67:CB$73,2,FALSE)</f>
        <v>#N/A</v>
      </c>
      <c r="CE167" s="382" t="e">
        <f>VLOOKUP(CD167,CA$67:CC$73,2,FALSE)</f>
        <v>#N/A</v>
      </c>
      <c r="CF167" s="42"/>
      <c r="CG167" s="383" t="e">
        <f>RANK(CI167,CI$67:CI$73)</f>
        <v>#REF!</v>
      </c>
      <c r="CH167" s="380" t="e">
        <f>#REF!</f>
        <v>#REF!</v>
      </c>
      <c r="CI167" s="61" t="e">
        <f>#REF!</f>
        <v>#REF!</v>
      </c>
      <c r="CJ167" s="510">
        <f>CJ53+1</f>
        <v>4</v>
      </c>
      <c r="CK167" s="385" t="e">
        <f>VLOOKUP(CJ167,CG$67:CI$73,2,FALSE)</f>
        <v>#N/A</v>
      </c>
      <c r="CL167" s="385" t="e">
        <f>VLOOKUP(CK167,CH$67:CJ$73,2,FALSE)</f>
        <v>#N/A</v>
      </c>
      <c r="CM167" s="45"/>
      <c r="CN167" s="120" t="e">
        <f>RANK(CP167,CP$67:CP$73)</f>
        <v>#N/A</v>
      </c>
      <c r="CO167" s="385" t="e">
        <f>#REF!</f>
        <v>#REF!</v>
      </c>
      <c r="CP167" s="385">
        <f t="shared" si="534"/>
        <v>-6.5603817910716238</v>
      </c>
      <c r="CQ167" s="510">
        <f>CQ53+1</f>
        <v>4</v>
      </c>
      <c r="CR167" s="385" t="str">
        <f>VLOOKUP(CQ167,CN$67:CP$73,2,FALSE)</f>
        <v>Alex Pietrangelo</v>
      </c>
      <c r="CS167" s="385">
        <f>VLOOKUP(CR167,CO$67:CQ$73,2,FALSE)</f>
        <v>-5.6721754714405908</v>
      </c>
      <c r="CT167" s="412"/>
      <c r="CU167" s="74"/>
      <c r="CV167" s="74"/>
      <c r="CW167" s="74"/>
      <c r="CX167" s="74"/>
      <c r="CY167" s="74"/>
      <c r="CZ167" s="74"/>
      <c r="DA167" s="74"/>
      <c r="DB167" s="14"/>
      <c r="DC167" s="14"/>
      <c r="DD167" s="14"/>
      <c r="DE167" s="14"/>
    </row>
    <row r="168" spans="1:109" ht="16.5" hidden="1" customHeight="1">
      <c r="B168" s="320" t="str">
        <f t="shared" si="520"/>
        <v>Hornqvist</v>
      </c>
      <c r="C168" s="277" t="s">
        <v>143</v>
      </c>
      <c r="D168" s="360">
        <v>79</v>
      </c>
      <c r="E168" s="955">
        <v>76</v>
      </c>
      <c r="F168" s="224">
        <v>24</v>
      </c>
      <c r="G168" s="224"/>
      <c r="H168" s="155">
        <v>21</v>
      </c>
      <c r="I168" s="156">
        <v>27</v>
      </c>
      <c r="J168" s="231">
        <v>4</v>
      </c>
      <c r="K168" s="231"/>
      <c r="L168" s="157">
        <f t="shared" si="545"/>
        <v>20.468354430379744</v>
      </c>
      <c r="M168" s="240">
        <f t="shared" si="537"/>
        <v>27.355263157894736</v>
      </c>
      <c r="N168" s="369">
        <f t="shared" si="538"/>
        <v>12.833333333333332</v>
      </c>
      <c r="O168" s="369"/>
      <c r="P168" s="370">
        <f>(L168/(L$146))*1000</f>
        <v>8.7546596614817869</v>
      </c>
      <c r="Q168" s="370">
        <f>(M168/(M$146))*1000</f>
        <v>10.953144102820517</v>
      </c>
      <c r="R168" s="370">
        <f>(N168/(N$146))*1000</f>
        <v>4.9648267097188201</v>
      </c>
      <c r="S168" s="370"/>
      <c r="T168" s="371">
        <f>(P168-H$147)</f>
        <v>0.55793835000637593</v>
      </c>
      <c r="U168" s="371">
        <f>(Q168-I$147)</f>
        <v>3.2012061183243929</v>
      </c>
      <c r="V168" s="371">
        <f>(R168-J$147)</f>
        <v>-2.4978598574453592</v>
      </c>
      <c r="W168" s="371"/>
      <c r="X168" s="365">
        <v>27</v>
      </c>
      <c r="Y168" s="365">
        <v>16</v>
      </c>
      <c r="Z168" s="366">
        <v>10</v>
      </c>
      <c r="AA168" s="366"/>
      <c r="AB168" s="372">
        <f t="shared" si="546"/>
        <v>26.316455696202532</v>
      </c>
      <c r="AC168" s="373">
        <f t="shared" si="539"/>
        <v>16.210526315789473</v>
      </c>
      <c r="AD168" s="373">
        <f t="shared" si="540"/>
        <v>32.083333333333336</v>
      </c>
      <c r="AE168" s="373"/>
      <c r="AF168" s="374">
        <f>(AB168/AB$146)*1000</f>
        <v>6.4740075725290831</v>
      </c>
      <c r="AG168" s="374">
        <f>(AC168/AC$146)*1000</f>
        <v>3.920734505157883</v>
      </c>
      <c r="AH168" s="374">
        <f>(AD168/AD$146)*1000</f>
        <v>6.9464914679902545</v>
      </c>
      <c r="AI168" s="374"/>
      <c r="AJ168" s="375">
        <f>(AF168-H$147)</f>
        <v>-1.7227137389463278</v>
      </c>
      <c r="AK168" s="375">
        <f>(AG168-I$147)</f>
        <v>-3.8312034793382406</v>
      </c>
      <c r="AL168" s="375">
        <f>(AH168-J$147)</f>
        <v>-0.51619509917392481</v>
      </c>
      <c r="AM168" s="375"/>
      <c r="AN168" s="365">
        <v>14</v>
      </c>
      <c r="AO168" s="365">
        <v>10</v>
      </c>
      <c r="AP168" s="366">
        <v>7</v>
      </c>
      <c r="AQ168" s="366"/>
      <c r="AR168" s="372">
        <f t="shared" si="547"/>
        <v>13.645569620253164</v>
      </c>
      <c r="AS168" s="373">
        <f t="shared" si="535"/>
        <v>10.131578947368421</v>
      </c>
      <c r="AT168" s="373">
        <f t="shared" si="536"/>
        <v>22.458333333333336</v>
      </c>
      <c r="AU168" s="373"/>
      <c r="AV168" s="374">
        <f>((AR168/AR$146)*1000)</f>
        <v>6.6230691782768965</v>
      </c>
      <c r="AW168" s="374">
        <f>((AS168/AS$146)*1000)</f>
        <v>5.0469836858410275</v>
      </c>
      <c r="AX168" s="374">
        <f>((AT168/AT$146)*1000)</f>
        <v>9.5377008717950229</v>
      </c>
      <c r="AY168" s="374"/>
      <c r="AZ168" s="375">
        <f>(AV168-H$147)</f>
        <v>-1.5736521331985145</v>
      </c>
      <c r="BA168" s="375">
        <f>(AW168-I$147)</f>
        <v>-2.7049542986550961</v>
      </c>
      <c r="BB168" s="375">
        <f>(AX168-J$147)</f>
        <v>2.0750143046308436</v>
      </c>
      <c r="BC168" s="375"/>
      <c r="BD168" s="365">
        <v>265</v>
      </c>
      <c r="BE168" s="365">
        <v>230</v>
      </c>
      <c r="BF168" s="366">
        <v>87</v>
      </c>
      <c r="BG168" s="366"/>
      <c r="BH168" s="372">
        <f t="shared" si="548"/>
        <v>258.29113924050631</v>
      </c>
      <c r="BI168" s="373">
        <f t="shared" si="541"/>
        <v>233.02631578947367</v>
      </c>
      <c r="BJ168" s="373">
        <f t="shared" si="542"/>
        <v>279.125</v>
      </c>
      <c r="BK168" s="373"/>
      <c r="BL168" s="374">
        <f>(BH168/BH$146)*1000</f>
        <v>11.021688480188038</v>
      </c>
      <c r="BM168" s="374">
        <f>(BI168/BI$146)*1000</f>
        <v>9.6823135480783264</v>
      </c>
      <c r="BN168" s="374">
        <f>(BJ168/BJ$146)*1000</f>
        <v>11.151458599271926</v>
      </c>
      <c r="BO168" s="374"/>
      <c r="BP168" s="375">
        <f>(BL168-H$147)</f>
        <v>2.824967168712627</v>
      </c>
      <c r="BQ168" s="375">
        <f>(BM168-I$147)</f>
        <v>1.9303755635822029</v>
      </c>
      <c r="BR168" s="375">
        <f>(BN168-J$147)</f>
        <v>3.6887720321077468</v>
      </c>
      <c r="BS168" s="375"/>
      <c r="BT168" s="376">
        <f t="shared" si="549"/>
        <v>8.6539646574160578E-2</v>
      </c>
      <c r="BU168" s="376">
        <f t="shared" si="543"/>
        <v>-1.4045760960867408</v>
      </c>
      <c r="BV168" s="377">
        <f t="shared" si="544"/>
        <v>2.7497313801193064</v>
      </c>
      <c r="BW168" s="378"/>
      <c r="BX168" s="379">
        <f>(BV168+BU168+BT168)/3</f>
        <v>0.4772316435355754</v>
      </c>
      <c r="BY168" s="509"/>
      <c r="BZ168" s="188" t="e">
        <f>RANK(CB168,CB$122:CB$167)</f>
        <v>#N/A</v>
      </c>
      <c r="CA168" s="380" t="e">
        <f>#REF!</f>
        <v>#REF!</v>
      </c>
      <c r="CB168" s="70">
        <f>BV168</f>
        <v>2.7497313801193064</v>
      </c>
      <c r="CC168" s="381">
        <f>CC64+1</f>
        <v>15</v>
      </c>
      <c r="CD168" s="385" t="str">
        <f>VLOOKUP(CC168,BZ$122:CB$167,2,FALSE)</f>
        <v>Derek Stepan</v>
      </c>
      <c r="CE168" s="385">
        <f>VLOOKUP(CD168,CA$122:CC$167,2,FALSE)</f>
        <v>-1.6054634387267281</v>
      </c>
      <c r="CF168" s="42"/>
      <c r="CG168" s="383" t="e">
        <f>RANK(CI168,CI$122:CI$167)</f>
        <v>#REF!</v>
      </c>
      <c r="CH168" s="380" t="e">
        <f>#REF!</f>
        <v>#REF!</v>
      </c>
      <c r="CI168" s="61" t="e">
        <f>#REF!</f>
        <v>#REF!</v>
      </c>
      <c r="CJ168" s="381">
        <f>CJ64+1</f>
        <v>1</v>
      </c>
      <c r="CK168" s="385" t="e">
        <f>VLOOKUP(CJ168,CG$122:CI$167,2,FALSE)</f>
        <v>#N/A</v>
      </c>
      <c r="CL168" s="385" t="e">
        <f>VLOOKUP(CK168,CH$122:CJ$167,2,FALSE)</f>
        <v>#N/A</v>
      </c>
      <c r="CM168" s="45"/>
      <c r="CN168" s="120" t="e">
        <f>RANK(CP168,CP$122:CP$167)</f>
        <v>#N/A</v>
      </c>
      <c r="CO168" s="385" t="e">
        <f>#REF!</f>
        <v>#REF!</v>
      </c>
      <c r="CP168" s="385">
        <f t="shared" si="534"/>
        <v>0.4772316435355754</v>
      </c>
      <c r="CQ168" s="381">
        <f>CQ64+1</f>
        <v>15</v>
      </c>
      <c r="CR168" s="385" t="str">
        <f>VLOOKUP(CQ168,CN$122:CP$167,2,FALSE)</f>
        <v>Kyle Turris</v>
      </c>
      <c r="CS168" s="385">
        <f>VLOOKUP(CR168,CO$122:CQ$167,2,FALSE)</f>
        <v>-2.2912895275444427</v>
      </c>
      <c r="CT168" s="412"/>
      <c r="CU168" s="74"/>
      <c r="CV168" s="74"/>
      <c r="CW168" s="74"/>
      <c r="CX168" s="74"/>
      <c r="CY168" s="74"/>
      <c r="CZ168" s="74"/>
      <c r="DA168" s="74"/>
      <c r="DB168" s="14"/>
      <c r="DC168" s="14"/>
      <c r="DD168" s="14"/>
      <c r="DE168" s="14"/>
    </row>
    <row r="169" spans="1:109" ht="16.5" hidden="1" customHeight="1">
      <c r="B169" s="320" t="str">
        <f t="shared" si="520"/>
        <v>Lecavalier</v>
      </c>
      <c r="C169" s="963" t="s">
        <v>25</v>
      </c>
      <c r="D169" s="360">
        <v>65</v>
      </c>
      <c r="E169" s="959">
        <v>64</v>
      </c>
      <c r="F169" s="329">
        <v>39</v>
      </c>
      <c r="G169" s="329"/>
      <c r="H169" s="330">
        <v>25</v>
      </c>
      <c r="I169" s="93">
        <v>22</v>
      </c>
      <c r="J169" s="260">
        <v>10</v>
      </c>
      <c r="K169" s="260"/>
      <c r="L169" s="331">
        <f t="shared" si="545"/>
        <v>29.615384615384617</v>
      </c>
      <c r="M169" s="242">
        <f t="shared" si="537"/>
        <v>26.46875</v>
      </c>
      <c r="N169" s="972">
        <f t="shared" si="538"/>
        <v>19.743589743589741</v>
      </c>
      <c r="O169" s="972"/>
      <c r="P169" s="973">
        <f>(L169/(L$146))*1000</f>
        <v>12.66699841130149</v>
      </c>
      <c r="Q169" s="370">
        <f>(M169/(M$146))*1000</f>
        <v>10.598181099488368</v>
      </c>
      <c r="R169" s="974">
        <f>(N169/(N$146))*1000</f>
        <v>7.6381949380289544</v>
      </c>
      <c r="S169" s="974"/>
      <c r="T169" s="975">
        <f>(P169-H$147)</f>
        <v>4.4702770998260792</v>
      </c>
      <c r="U169" s="371">
        <f>(Q169-I$147)</f>
        <v>2.8462431149922445</v>
      </c>
      <c r="V169" s="976">
        <f>(R169-J$147)</f>
        <v>0.17550837086477511</v>
      </c>
      <c r="W169" s="976"/>
      <c r="X169" s="364">
        <v>29</v>
      </c>
      <c r="Y169" s="365">
        <v>27</v>
      </c>
      <c r="Z169" s="366">
        <v>22</v>
      </c>
      <c r="AA169" s="366"/>
      <c r="AB169" s="372">
        <f t="shared" si="546"/>
        <v>34.353846153846156</v>
      </c>
      <c r="AC169" s="373">
        <f t="shared" si="539"/>
        <v>32.484375</v>
      </c>
      <c r="AD169" s="977">
        <f t="shared" si="540"/>
        <v>43.435897435897438</v>
      </c>
      <c r="AE169" s="977"/>
      <c r="AF169" s="978">
        <f>(AB169/AB$146)*1000</f>
        <v>8.4512543297231506</v>
      </c>
      <c r="AG169" s="374">
        <f>(AC169/AC$146)*1000</f>
        <v>7.8567843794765393</v>
      </c>
      <c r="AH169" s="979">
        <f>(AD169/AD$146)*1000</f>
        <v>9.4044807566637285</v>
      </c>
      <c r="AI169" s="979"/>
      <c r="AJ169" s="980">
        <f>(AF169-H$147)</f>
        <v>0.25453301824773966</v>
      </c>
      <c r="AK169" s="375">
        <f>(AG169-I$147)</f>
        <v>0.1048463949804157</v>
      </c>
      <c r="AL169" s="981">
        <f>(AH169-J$147)</f>
        <v>1.9417941894995492</v>
      </c>
      <c r="AM169" s="981"/>
      <c r="AN169" s="364">
        <v>28</v>
      </c>
      <c r="AO169" s="365">
        <v>11</v>
      </c>
      <c r="AP169" s="366">
        <v>9</v>
      </c>
      <c r="AQ169" s="366"/>
      <c r="AR169" s="372">
        <f t="shared" si="547"/>
        <v>33.169230769230772</v>
      </c>
      <c r="AS169" s="373">
        <f t="shared" si="535"/>
        <v>13.234375</v>
      </c>
      <c r="AT169" s="977">
        <f t="shared" si="536"/>
        <v>17.76923076923077</v>
      </c>
      <c r="AU169" s="977"/>
      <c r="AV169" s="978">
        <f>((AR169/AR$146)*1000)</f>
        <v>16.099152771811532</v>
      </c>
      <c r="AW169" s="374">
        <f>((AS169/AS$146)*1000)</f>
        <v>6.5926224396298423</v>
      </c>
      <c r="AX169" s="979">
        <f>((AT169/AT$146)*1000)</f>
        <v>7.5463127776839736</v>
      </c>
      <c r="AY169" s="979"/>
      <c r="AZ169" s="980">
        <f>(AV169-H$147)</f>
        <v>7.9024314603361212</v>
      </c>
      <c r="BA169" s="375">
        <f>(AW169-I$147)</f>
        <v>-1.1593155448662813</v>
      </c>
      <c r="BB169" s="981">
        <f>(AX169-J$147)</f>
        <v>8.3626210519794242E-2</v>
      </c>
      <c r="BC169" s="981"/>
      <c r="BD169" s="364">
        <v>210</v>
      </c>
      <c r="BE169" s="365">
        <v>182</v>
      </c>
      <c r="BF169" s="366">
        <v>86</v>
      </c>
      <c r="BG169" s="366"/>
      <c r="BH169" s="372">
        <f t="shared" si="548"/>
        <v>248.76923076923077</v>
      </c>
      <c r="BI169" s="373">
        <f t="shared" si="541"/>
        <v>218.96875</v>
      </c>
      <c r="BJ169" s="977">
        <f t="shared" si="542"/>
        <v>169.7948717948718</v>
      </c>
      <c r="BK169" s="977"/>
      <c r="BL169" s="978">
        <f>(BH169/BH$146)*1000</f>
        <v>10.615373694416231</v>
      </c>
      <c r="BM169" s="374">
        <f>(BI169/BI$146)*1000</f>
        <v>9.0982174590366451</v>
      </c>
      <c r="BN169" s="979">
        <f>(BJ169/BJ$146)*1000</f>
        <v>6.7835574856755843</v>
      </c>
      <c r="BO169" s="979"/>
      <c r="BP169" s="980">
        <f>(BL169-H$147)</f>
        <v>2.4186523829408202</v>
      </c>
      <c r="BQ169" s="375">
        <f>(BM169-I$147)</f>
        <v>1.3462794745405215</v>
      </c>
      <c r="BR169" s="981">
        <f>(BN169-J$147)</f>
        <v>-0.67912908148859508</v>
      </c>
      <c r="BS169" s="981"/>
      <c r="BT169" s="982">
        <f t="shared" si="549"/>
        <v>15.04589396135076</v>
      </c>
      <c r="BU169" s="376">
        <f t="shared" si="543"/>
        <v>3.1380534396469004</v>
      </c>
      <c r="BV169" s="377">
        <f t="shared" si="544"/>
        <v>1.5217996893955235</v>
      </c>
      <c r="BW169" s="984"/>
      <c r="BX169" s="379">
        <f>(BV169+BU169+BT169)/3</f>
        <v>6.5685823634643947</v>
      </c>
      <c r="BY169" s="509"/>
      <c r="BZ169" s="188" t="e">
        <f>RANK(CB169,CB$3:CB$161)</f>
        <v>#N/A</v>
      </c>
      <c r="CA169" s="380" t="e">
        <f>#REF!</f>
        <v>#REF!</v>
      </c>
      <c r="CB169" s="71">
        <f>BV169</f>
        <v>1.5217996893955235</v>
      </c>
      <c r="CC169" s="381">
        <f>CC98+1</f>
        <v>10</v>
      </c>
      <c r="CD169" s="1007" t="str">
        <f>VLOOKUP(CC169,BZ$3:CB$161,2,FALSE)</f>
        <v>Daniel Sedin</v>
      </c>
      <c r="CE169" s="1007">
        <f>VLOOKUP(CD169,CA$3:CC$161,2,FALSE)</f>
        <v>0.38472541153027429</v>
      </c>
      <c r="CF169" s="42"/>
      <c r="CG169" s="383" t="e">
        <f>RANK(CI169,CI$3:CI$161)</f>
        <v>#REF!</v>
      </c>
      <c r="CH169" s="380" t="e">
        <f>#REF!</f>
        <v>#REF!</v>
      </c>
      <c r="CI169" s="61" t="e">
        <f>#REF!</f>
        <v>#REF!</v>
      </c>
      <c r="CJ169" s="381">
        <f>CJ98+1</f>
        <v>1</v>
      </c>
      <c r="CK169" s="385" t="e">
        <f>VLOOKUP(CJ169,CG$3:CI$161,2,FALSE)</f>
        <v>#N/A</v>
      </c>
      <c r="CL169" s="385" t="e">
        <f>VLOOKUP(CK169,CH$3:CJ$161,2,FALSE)</f>
        <v>#N/A</v>
      </c>
      <c r="CM169" s="45"/>
      <c r="CN169" s="120" t="e">
        <f>RANK(CP169,CP$3:CP$161)</f>
        <v>#N/A</v>
      </c>
      <c r="CO169" s="385" t="e">
        <f>#REF!</f>
        <v>#REF!</v>
      </c>
      <c r="CP169" s="385">
        <f t="shared" si="534"/>
        <v>6.5685823634643947</v>
      </c>
      <c r="CQ169" s="381">
        <f>CQ98+1</f>
        <v>10</v>
      </c>
      <c r="CR169" s="385" t="str">
        <f>VLOOKUP(CQ169,CN$3:CP$161,2,FALSE)</f>
        <v>Ryan O'Reilly</v>
      </c>
      <c r="CS169" s="385">
        <f>VLOOKUP(CR169,CO$3:CQ$161,2,FALSE)</f>
        <v>1.5187312510541147</v>
      </c>
      <c r="CT169" s="412"/>
      <c r="CU169" s="74"/>
      <c r="CV169" s="74"/>
      <c r="CW169" s="74"/>
      <c r="CX169" s="74"/>
      <c r="CY169" s="74"/>
      <c r="CZ169" s="74"/>
      <c r="DA169" s="74"/>
      <c r="DB169" s="14"/>
      <c r="DC169" s="14"/>
      <c r="DD169" s="14"/>
      <c r="DE169" s="14"/>
    </row>
    <row r="170" spans="1:109" ht="16.5" hidden="1" customHeight="1">
      <c r="B170" s="320" t="str">
        <f t="shared" si="520"/>
        <v>Leddy</v>
      </c>
      <c r="C170" s="964" t="s">
        <v>83</v>
      </c>
      <c r="D170" s="965">
        <v>46</v>
      </c>
      <c r="E170" s="960">
        <v>82</v>
      </c>
      <c r="F170" s="281">
        <v>48</v>
      </c>
      <c r="G170" s="281"/>
      <c r="H170" s="283">
        <v>4</v>
      </c>
      <c r="I170" s="285">
        <v>3</v>
      </c>
      <c r="J170" s="287">
        <v>6</v>
      </c>
      <c r="K170" s="287"/>
      <c r="L170" s="288">
        <f t="shared" si="545"/>
        <v>6.695652173913043</v>
      </c>
      <c r="M170" s="489">
        <f t="shared" si="537"/>
        <v>2.8170731707317072</v>
      </c>
      <c r="N170" s="1015">
        <f t="shared" si="538"/>
        <v>9.625</v>
      </c>
      <c r="O170" s="1015"/>
      <c r="P170" s="1016">
        <f>(L170/(L$146))*1000</f>
        <v>2.8638431190768583</v>
      </c>
      <c r="Q170" s="1017">
        <f>(M170/(M$146))*1000</f>
        <v>1.1279660593690504</v>
      </c>
      <c r="R170" s="1018">
        <f>(N170/(N$146))*1000</f>
        <v>3.7236200322891153</v>
      </c>
      <c r="S170" s="1018"/>
      <c r="T170" s="1019">
        <f>(P170-H$147)</f>
        <v>-5.3328781923985531</v>
      </c>
      <c r="U170" s="1020">
        <f>(Q170-I$147)</f>
        <v>-6.6239719251270728</v>
      </c>
      <c r="V170" s="1021">
        <f>(R170-J$147)</f>
        <v>-3.739066534875064</v>
      </c>
      <c r="W170" s="1021"/>
      <c r="X170" s="1022">
        <v>3</v>
      </c>
      <c r="Y170" s="1023">
        <v>34</v>
      </c>
      <c r="Z170" s="1024">
        <v>12</v>
      </c>
      <c r="AA170" s="1024"/>
      <c r="AB170" s="1025">
        <f t="shared" si="546"/>
        <v>5.0217391304347823</v>
      </c>
      <c r="AC170" s="1026">
        <f t="shared" si="539"/>
        <v>31.926829268292682</v>
      </c>
      <c r="AD170" s="1027">
        <f t="shared" si="540"/>
        <v>19.25</v>
      </c>
      <c r="AE170" s="1027"/>
      <c r="AF170" s="1028">
        <f>(AB170/AB$146)*1000</f>
        <v>1.2353782565937137</v>
      </c>
      <c r="AG170" s="1029">
        <f>(AC170/AC$146)*1000</f>
        <v>7.7219344217438799</v>
      </c>
      <c r="AH170" s="1030">
        <f>(AD170/AD$146)*1000</f>
        <v>4.1678948807941518</v>
      </c>
      <c r="AI170" s="1030"/>
      <c r="AJ170" s="1031">
        <f>(AF170-H$147)</f>
        <v>-6.9613430548816968</v>
      </c>
      <c r="AK170" s="1032">
        <f>(AG170-I$147)</f>
        <v>-3.0003562752243695E-2</v>
      </c>
      <c r="AL170" s="1033">
        <f>(AH170-J$147)</f>
        <v>-3.2947916863700275</v>
      </c>
      <c r="AM170" s="1033"/>
      <c r="AN170" s="1022">
        <v>1</v>
      </c>
      <c r="AO170" s="1023">
        <v>11</v>
      </c>
      <c r="AP170" s="1024">
        <v>8</v>
      </c>
      <c r="AQ170" s="1024"/>
      <c r="AR170" s="1025">
        <f t="shared" si="547"/>
        <v>1.6739130434782608</v>
      </c>
      <c r="AS170" s="1026">
        <f t="shared" si="535"/>
        <v>10.329268292682928</v>
      </c>
      <c r="AT170" s="1027">
        <f t="shared" si="536"/>
        <v>12.833333333333332</v>
      </c>
      <c r="AU170" s="1027"/>
      <c r="AV170" s="1028">
        <f>((AR170/AR$146)*1000)</f>
        <v>0.81245724391906027</v>
      </c>
      <c r="AW170" s="1029">
        <f>((AS170/AS$146)*1000)</f>
        <v>5.1454614162964631</v>
      </c>
      <c r="AX170" s="1030">
        <f>((AT170/AT$146)*1000)</f>
        <v>5.450114783882869</v>
      </c>
      <c r="AY170" s="1030"/>
      <c r="AZ170" s="1031">
        <f>(AV170-H$147)</f>
        <v>-7.3842640675563507</v>
      </c>
      <c r="BA170" s="1032">
        <f>(AW170-I$147)</f>
        <v>-2.6064765681996604</v>
      </c>
      <c r="BB170" s="1033">
        <f>(AX170-J$147)</f>
        <v>-2.0125717832813104</v>
      </c>
      <c r="BC170" s="1033"/>
      <c r="BD170" s="1022">
        <v>37</v>
      </c>
      <c r="BE170" s="1023">
        <v>94</v>
      </c>
      <c r="BF170" s="1024">
        <v>65</v>
      </c>
      <c r="BG170" s="1024"/>
      <c r="BH170" s="1025">
        <f t="shared" si="548"/>
        <v>61.934782608695656</v>
      </c>
      <c r="BI170" s="1026">
        <f t="shared" si="541"/>
        <v>88.268292682926827</v>
      </c>
      <c r="BJ170" s="1027">
        <f t="shared" si="542"/>
        <v>104.27083333333334</v>
      </c>
      <c r="BK170" s="1027"/>
      <c r="BL170" s="1028">
        <f>(BH170/BH$146)*1000</f>
        <v>2.6428544239203973</v>
      </c>
      <c r="BM170" s="1029">
        <f>(BI170/BI$146)*1000</f>
        <v>3.6675741244682696</v>
      </c>
      <c r="BN170" s="1030">
        <f>(BJ170/BJ$146)*1000</f>
        <v>4.1657747640958345</v>
      </c>
      <c r="BO170" s="1030"/>
      <c r="BP170" s="1031">
        <f>(BL170-H$147)</f>
        <v>-5.5538668875550137</v>
      </c>
      <c r="BQ170" s="1032">
        <f>(BM170-I$147)</f>
        <v>-4.084363860027854</v>
      </c>
      <c r="BR170" s="1033">
        <f>(BN170-J$147)</f>
        <v>-3.2969118030683449</v>
      </c>
      <c r="BS170" s="1033"/>
      <c r="BT170" s="1034">
        <f t="shared" si="549"/>
        <v>-25.232352202391617</v>
      </c>
      <c r="BU170" s="1035">
        <f t="shared" si="543"/>
        <v>-13.344815916106832</v>
      </c>
      <c r="BV170" s="1036">
        <f t="shared" si="544"/>
        <v>-12.343341807594747</v>
      </c>
      <c r="BW170" s="378"/>
      <c r="BX170" s="379">
        <f>(BV170+BU170+BT170)/3</f>
        <v>-16.973503308697733</v>
      </c>
      <c r="BY170" s="509"/>
      <c r="BZ170" s="188" t="e">
        <f>RANK(CB170,CB$67:CB$73)</f>
        <v>#N/A</v>
      </c>
      <c r="CA170" s="380" t="e">
        <f>#REF!</f>
        <v>#REF!</v>
      </c>
      <c r="CB170" s="70">
        <f>BV170</f>
        <v>-12.343341807594747</v>
      </c>
      <c r="CC170" s="1037">
        <v>1</v>
      </c>
      <c r="CD170" s="382" t="str">
        <f>VLOOKUP(CC170,BZ$67:CB$73,2,FALSE)</f>
        <v>Kevin Shattenkirk</v>
      </c>
      <c r="CE170" s="382">
        <f>VLOOKUP(CD170,CA$67:CC$73,2,FALSE)</f>
        <v>-1.9113520433099351</v>
      </c>
      <c r="CF170" s="42"/>
      <c r="CG170" s="383" t="e">
        <f>RANK(CI170,CI$67:CI$73)</f>
        <v>#REF!</v>
      </c>
      <c r="CH170" s="380" t="e">
        <f>#REF!</f>
        <v>#REF!</v>
      </c>
      <c r="CI170" s="61" t="e">
        <f>#REF!</f>
        <v>#REF!</v>
      </c>
      <c r="CJ170" s="1037">
        <v>1</v>
      </c>
      <c r="CK170" s="385" t="e">
        <f>VLOOKUP(CJ170,CG$67:CI$73,2,FALSE)</f>
        <v>#N/A</v>
      </c>
      <c r="CL170" s="385" t="e">
        <f>VLOOKUP(CK170,CH$67:CJ$73,2,FALSE)</f>
        <v>#N/A</v>
      </c>
      <c r="CM170" s="411"/>
      <c r="CN170" s="120" t="e">
        <f>RANK(CP170,CP$67:CP$73)</f>
        <v>#N/A</v>
      </c>
      <c r="CO170" s="385" t="e">
        <f>#REF!</f>
        <v>#REF!</v>
      </c>
      <c r="CP170" s="385">
        <f t="shared" si="534"/>
        <v>-16.973503308697733</v>
      </c>
      <c r="CQ170" s="1037">
        <v>1</v>
      </c>
      <c r="CR170" s="385" t="str">
        <f>VLOOKUP(CQ170,CN$67:CP$73,2,FALSE)</f>
        <v>Mike Green</v>
      </c>
      <c r="CS170" s="385">
        <f>VLOOKUP(CR170,CO$67:CQ$73,2,FALSE)</f>
        <v>-1.9148230893283618</v>
      </c>
      <c r="CT170" s="412"/>
      <c r="CU170" s="74"/>
      <c r="CV170" s="74"/>
      <c r="CW170" s="74"/>
      <c r="CX170" s="74"/>
      <c r="CY170" s="74"/>
      <c r="CZ170" s="74"/>
      <c r="DA170" s="74"/>
      <c r="DB170" s="14"/>
      <c r="DC170" s="14"/>
      <c r="DD170" s="14"/>
      <c r="DE170" s="14"/>
    </row>
    <row r="171" spans="1:109" ht="16.5" hidden="1" customHeight="1">
      <c r="B171" s="320" t="str">
        <f t="shared" si="520"/>
        <v>Legwand</v>
      </c>
      <c r="C171" s="961" t="s">
        <v>151</v>
      </c>
      <c r="D171" s="962">
        <v>64</v>
      </c>
      <c r="E171" s="957">
        <v>78</v>
      </c>
      <c r="F171" s="339">
        <v>48</v>
      </c>
      <c r="G171" s="339"/>
      <c r="H171" s="340">
        <v>17</v>
      </c>
      <c r="I171" s="341">
        <v>19</v>
      </c>
      <c r="J171" s="342">
        <v>12</v>
      </c>
      <c r="K171" s="342"/>
      <c r="L171" s="343">
        <f t="shared" si="545"/>
        <v>20.453125</v>
      </c>
      <c r="M171" s="405">
        <f t="shared" si="537"/>
        <v>18.756410256410255</v>
      </c>
      <c r="N171" s="369">
        <f t="shared" si="538"/>
        <v>19.25</v>
      </c>
      <c r="O171" s="369"/>
      <c r="P171" s="370">
        <f>(L171/(L$146))*1000</f>
        <v>8.7481457778050924</v>
      </c>
      <c r="Q171" s="370">
        <f>(M171/(M$146))*1000</f>
        <v>7.5101329935768399</v>
      </c>
      <c r="R171" s="370">
        <f>(N171/(N$146))*1000</f>
        <v>7.4472400645782306</v>
      </c>
      <c r="S171" s="370"/>
      <c r="T171" s="371">
        <f>(P171-H$147)</f>
        <v>0.55142446632968145</v>
      </c>
      <c r="U171" s="371">
        <f>(Q171-I$147)</f>
        <v>-0.24180499091928365</v>
      </c>
      <c r="V171" s="371">
        <f>(R171-J$147)</f>
        <v>-1.5446502585948707E-2</v>
      </c>
      <c r="W171" s="371"/>
      <c r="X171" s="993">
        <v>24</v>
      </c>
      <c r="Y171" s="993">
        <v>34</v>
      </c>
      <c r="Z171" s="994">
        <v>13</v>
      </c>
      <c r="AA171" s="994"/>
      <c r="AB171" s="372">
        <f t="shared" si="546"/>
        <v>28.875</v>
      </c>
      <c r="AC171" s="373">
        <f t="shared" si="539"/>
        <v>33.564102564102562</v>
      </c>
      <c r="AD171" s="373">
        <f t="shared" si="540"/>
        <v>20.854166666666664</v>
      </c>
      <c r="AE171" s="373"/>
      <c r="AF171" s="374">
        <f>(AB171/AB$146)*1000</f>
        <v>7.1034249754138541</v>
      </c>
      <c r="AG171" s="374">
        <f>(AC171/AC$146)*1000</f>
        <v>8.1179310587563869</v>
      </c>
      <c r="AH171" s="374">
        <f>(AD171/AD$146)*1000</f>
        <v>4.5152194541936641</v>
      </c>
      <c r="AI171" s="374"/>
      <c r="AJ171" s="375">
        <f>(AF171-H$147)</f>
        <v>-1.0932963360615569</v>
      </c>
      <c r="AK171" s="375">
        <f>(AG171-I$147)</f>
        <v>0.36599307426026328</v>
      </c>
      <c r="AL171" s="375">
        <f>(AH171-J$147)</f>
        <v>-2.9474671129705152</v>
      </c>
      <c r="AM171" s="375"/>
      <c r="AN171" s="993">
        <v>4</v>
      </c>
      <c r="AO171" s="365">
        <v>19</v>
      </c>
      <c r="AP171" s="366">
        <v>4</v>
      </c>
      <c r="AQ171" s="366"/>
      <c r="AR171" s="372">
        <f t="shared" si="547"/>
        <v>4.8125</v>
      </c>
      <c r="AS171" s="996">
        <f t="shared" si="535"/>
        <v>18.756410256410255</v>
      </c>
      <c r="AT171" s="373">
        <f t="shared" si="536"/>
        <v>6.4166666666666661</v>
      </c>
      <c r="AU171" s="373"/>
      <c r="AV171" s="374">
        <f>((AR171/AR$146)*1000)</f>
        <v>2.3358145762672984</v>
      </c>
      <c r="AW171" s="374">
        <f>((AS171/AS$146)*1000)</f>
        <v>9.3433903107108254</v>
      </c>
      <c r="AX171" s="374">
        <f>((AT171/AT$146)*1000)</f>
        <v>2.7250573919414345</v>
      </c>
      <c r="AY171" s="374"/>
      <c r="AZ171" s="375">
        <f>(AV171-H$147)</f>
        <v>-5.860906735208113</v>
      </c>
      <c r="BA171" s="375">
        <f>(AW171-I$147)</f>
        <v>1.5914523262147018</v>
      </c>
      <c r="BB171" s="375">
        <f>(AX171-J$147)</f>
        <v>-4.7376291752227448</v>
      </c>
      <c r="BC171" s="375"/>
      <c r="BD171" s="993">
        <v>130</v>
      </c>
      <c r="BE171" s="993">
        <v>140</v>
      </c>
      <c r="BF171" s="994">
        <v>78</v>
      </c>
      <c r="BG171" s="994"/>
      <c r="BH171" s="372">
        <f t="shared" si="548"/>
        <v>156.40625</v>
      </c>
      <c r="BI171" s="996">
        <f t="shared" si="541"/>
        <v>138.2051282051282</v>
      </c>
      <c r="BJ171" s="373">
        <f t="shared" si="542"/>
        <v>125.125</v>
      </c>
      <c r="BK171" s="373"/>
      <c r="BL171" s="374">
        <f>(BH171/BH$146)*1000</f>
        <v>6.6741002766232995</v>
      </c>
      <c r="BM171" s="374">
        <f>(BI171/BI$146)*1000</f>
        <v>5.7424646684254963</v>
      </c>
      <c r="BN171" s="374">
        <f>(BJ171/BJ$146)*1000</f>
        <v>4.9989297169150015</v>
      </c>
      <c r="BO171" s="374"/>
      <c r="BP171" s="375">
        <f>(BL171-H$147)</f>
        <v>-1.5226210348521114</v>
      </c>
      <c r="BQ171" s="375">
        <f>(BM171-I$147)</f>
        <v>-2.0094733160706273</v>
      </c>
      <c r="BR171" s="375">
        <f>(BN171-J$147)</f>
        <v>-2.4637568502491778</v>
      </c>
      <c r="BS171" s="375"/>
      <c r="BT171" s="1005">
        <f t="shared" si="549"/>
        <v>-7.9253996397921007</v>
      </c>
      <c r="BU171" s="376">
        <f t="shared" si="543"/>
        <v>-0.29383290651494587</v>
      </c>
      <c r="BV171" s="377">
        <f t="shared" si="544"/>
        <v>-10.164299641028386</v>
      </c>
      <c r="BW171" s="378"/>
      <c r="BX171" s="379">
        <f>(BV171+BU171+BT171)/3</f>
        <v>-6.1278440624451447</v>
      </c>
      <c r="BY171" s="509"/>
      <c r="BZ171" s="188" t="e">
        <f>RANK(CB171,CB$122:CB$167)</f>
        <v>#N/A</v>
      </c>
      <c r="CA171" s="380" t="e">
        <f>#REF!</f>
        <v>#REF!</v>
      </c>
      <c r="CB171" s="70">
        <f>BV171</f>
        <v>-10.164299641028386</v>
      </c>
      <c r="CC171" s="381">
        <f>CC37+1</f>
        <v>12</v>
      </c>
      <c r="CD171" s="385" t="str">
        <f>VLOOKUP(CC171,BZ$122:CB$167,2,FALSE)</f>
        <v>Brent Burns</v>
      </c>
      <c r="CE171" s="385">
        <f>VLOOKUP(CD171,CA$122:CC$167,2,FALSE)</f>
        <v>0.95512522342313844</v>
      </c>
      <c r="CF171" s="42"/>
      <c r="CG171" s="383" t="e">
        <f>RANK(CI171,CI$122:CI$167)</f>
        <v>#REF!</v>
      </c>
      <c r="CH171" s="380" t="e">
        <f>#REF!</f>
        <v>#REF!</v>
      </c>
      <c r="CI171" s="61" t="e">
        <f>#REF!</f>
        <v>#REF!</v>
      </c>
      <c r="CJ171" s="381">
        <f>CJ37+1</f>
        <v>1</v>
      </c>
      <c r="CK171" s="385" t="e">
        <f>VLOOKUP(CJ171,CG$122:CI$167,2,FALSE)</f>
        <v>#N/A</v>
      </c>
      <c r="CL171" s="385" t="e">
        <f>VLOOKUP(CK171,CH$122:CJ$167,2,FALSE)</f>
        <v>#N/A</v>
      </c>
      <c r="CM171" s="45"/>
      <c r="CN171" s="120" t="e">
        <f>RANK(CP171,CP$122:CP$167)</f>
        <v>#N/A</v>
      </c>
      <c r="CO171" s="385" t="e">
        <f>#REF!</f>
        <v>#REF!</v>
      </c>
      <c r="CP171" s="385">
        <f t="shared" si="534"/>
        <v>-6.1278440624451447</v>
      </c>
      <c r="CQ171" s="381">
        <f>CQ37+1</f>
        <v>12</v>
      </c>
      <c r="CR171" s="385" t="str">
        <f>VLOOKUP(CQ171,CN$122:CP$167,2,FALSE)</f>
        <v>David Krejci</v>
      </c>
      <c r="CS171" s="385">
        <f>VLOOKUP(CR171,CO$122:CQ$167,2,FALSE)</f>
        <v>-0.80287239774647523</v>
      </c>
      <c r="CT171" s="412"/>
      <c r="CU171" s="74"/>
      <c r="CV171" s="74"/>
      <c r="CW171" s="74"/>
      <c r="CX171" s="74"/>
      <c r="CY171" s="74"/>
      <c r="CZ171" s="74"/>
      <c r="DA171" s="74"/>
      <c r="DB171" s="14"/>
      <c r="DC171" s="14"/>
      <c r="DD171" s="14"/>
      <c r="DE171" s="14"/>
    </row>
    <row r="172" spans="1:109" ht="16.5" hidden="1" customHeight="1">
      <c r="B172" s="320" t="str">
        <f t="shared" si="520"/>
        <v>Matthias</v>
      </c>
      <c r="C172" s="963" t="s">
        <v>31</v>
      </c>
      <c r="D172" s="360">
        <v>51</v>
      </c>
      <c r="E172" s="955">
        <v>79</v>
      </c>
      <c r="F172" s="224">
        <v>48</v>
      </c>
      <c r="G172" s="224"/>
      <c r="H172" s="155">
        <v>6</v>
      </c>
      <c r="I172" s="156">
        <v>10</v>
      </c>
      <c r="J172" s="231">
        <v>14</v>
      </c>
      <c r="K172" s="231"/>
      <c r="L172" s="157">
        <f t="shared" si="545"/>
        <v>9.0588235294117645</v>
      </c>
      <c r="M172" s="240">
        <f t="shared" si="537"/>
        <v>9.7468354430379751</v>
      </c>
      <c r="N172" s="972">
        <f t="shared" si="538"/>
        <v>22.458333333333336</v>
      </c>
      <c r="O172" s="972"/>
      <c r="P172" s="973">
        <f>(L172/(L$146))*1000</f>
        <v>3.8746112787510434</v>
      </c>
      <c r="Q172" s="370">
        <f>(M172/(M$146))*1000</f>
        <v>3.9026673784076853</v>
      </c>
      <c r="R172" s="974">
        <f>(N172/(N$146))*1000</f>
        <v>8.6884467420079368</v>
      </c>
      <c r="S172" s="974"/>
      <c r="T172" s="975">
        <f>(P172-H$147)</f>
        <v>-4.3221100327243676</v>
      </c>
      <c r="U172" s="371">
        <f>(Q172-I$147)</f>
        <v>-3.8492706060884383</v>
      </c>
      <c r="V172" s="976">
        <f>(R172-J$147)</f>
        <v>1.2257601748437574</v>
      </c>
      <c r="W172" s="976"/>
      <c r="X172" s="364">
        <v>10</v>
      </c>
      <c r="Y172" s="365">
        <v>14</v>
      </c>
      <c r="Z172" s="366">
        <v>7</v>
      </c>
      <c r="AA172" s="366"/>
      <c r="AB172" s="372">
        <f t="shared" si="546"/>
        <v>15.098039215686274</v>
      </c>
      <c r="AC172" s="373">
        <f t="shared" si="539"/>
        <v>13.645569620253164</v>
      </c>
      <c r="AD172" s="977">
        <f t="shared" si="540"/>
        <v>11.229166666666668</v>
      </c>
      <c r="AE172" s="977"/>
      <c r="AF172" s="978">
        <f>(AB172/AB$146)*1000</f>
        <v>3.7142091374712964</v>
      </c>
      <c r="AG172" s="374">
        <f>(AC172/AC$146)*1000</f>
        <v>3.30036512143037</v>
      </c>
      <c r="AH172" s="979">
        <f>(AD172/AD$146)*1000</f>
        <v>2.4312720137965891</v>
      </c>
      <c r="AI172" s="979"/>
      <c r="AJ172" s="980">
        <f>(AF172-H$147)</f>
        <v>-4.4825121740041141</v>
      </c>
      <c r="AK172" s="375">
        <f>(AG172-I$147)</f>
        <v>-4.4515728630657536</v>
      </c>
      <c r="AL172" s="981">
        <f>(AH172-J$147)</f>
        <v>-5.0314145533675898</v>
      </c>
      <c r="AM172" s="981"/>
      <c r="AN172" s="364">
        <v>2</v>
      </c>
      <c r="AO172" s="365">
        <v>2</v>
      </c>
      <c r="AP172" s="366">
        <v>3</v>
      </c>
      <c r="AQ172" s="366"/>
      <c r="AR172" s="372">
        <f t="shared" si="547"/>
        <v>3.0196078431372548</v>
      </c>
      <c r="AS172" s="373">
        <f t="shared" si="535"/>
        <v>1.9493670886075949</v>
      </c>
      <c r="AT172" s="977">
        <f t="shared" si="536"/>
        <v>4.8125</v>
      </c>
      <c r="AU172" s="977"/>
      <c r="AV172" s="978">
        <f>((AR172/AR$146)*1000)</f>
        <v>1.4656091458932068</v>
      </c>
      <c r="AW172" s="374">
        <f>((AS172/AS$146)*1000)</f>
        <v>0.97106521550359015</v>
      </c>
      <c r="AX172" s="979">
        <f>((AT172/AT$146)*1000)</f>
        <v>2.0437930439560761</v>
      </c>
      <c r="AY172" s="979"/>
      <c r="AZ172" s="980">
        <f>(AV172-H$147)</f>
        <v>-6.7311121655822044</v>
      </c>
      <c r="BA172" s="375">
        <f>(AW172-I$147)</f>
        <v>-6.7808727689925332</v>
      </c>
      <c r="BB172" s="981">
        <f>(AX172-J$147)</f>
        <v>-5.4188935232081032</v>
      </c>
      <c r="BC172" s="981"/>
      <c r="BD172" s="364">
        <v>90</v>
      </c>
      <c r="BE172" s="365">
        <v>133</v>
      </c>
      <c r="BF172" s="366">
        <v>106</v>
      </c>
      <c r="BG172" s="366"/>
      <c r="BH172" s="372">
        <f t="shared" si="548"/>
        <v>135.88235294117646</v>
      </c>
      <c r="BI172" s="373">
        <f t="shared" si="541"/>
        <v>129.63291139240508</v>
      </c>
      <c r="BJ172" s="977">
        <f t="shared" si="542"/>
        <v>170.04166666666669</v>
      </c>
      <c r="BK172" s="977"/>
      <c r="BL172" s="978">
        <f>(BH172/BH$146)*1000</f>
        <v>5.7983133624962599</v>
      </c>
      <c r="BM172" s="374">
        <f>(BI172/BI$146)*1000</f>
        <v>5.3862864801307504</v>
      </c>
      <c r="BN172" s="979">
        <f>(BJ172/BJ$146)*1000</f>
        <v>6.7934173076024384</v>
      </c>
      <c r="BO172" s="979"/>
      <c r="BP172" s="980">
        <f>(BL172-H$147)</f>
        <v>-2.398407948979151</v>
      </c>
      <c r="BQ172" s="375">
        <f>(BM172-I$147)</f>
        <v>-2.3656515043653732</v>
      </c>
      <c r="BR172" s="981">
        <f>(BN172-J$147)</f>
        <v>-0.66926925956174088</v>
      </c>
      <c r="BS172" s="981"/>
      <c r="BT172" s="982">
        <f t="shared" si="549"/>
        <v>-17.934142321289837</v>
      </c>
      <c r="BU172" s="376">
        <f t="shared" si="543"/>
        <v>-17.4473677425121</v>
      </c>
      <c r="BV172" s="377">
        <f t="shared" si="544"/>
        <v>-9.8938171612936756</v>
      </c>
      <c r="BW172" s="984"/>
      <c r="BX172" s="379">
        <f>(BV172+BU172+BT172)/3</f>
        <v>-15.091775741698536</v>
      </c>
      <c r="BY172" s="509"/>
      <c r="BZ172" s="188" t="e">
        <f>RANK(CB172,CB$3:CB$161)</f>
        <v>#N/A</v>
      </c>
      <c r="CA172" s="380" t="e">
        <f>#REF!</f>
        <v>#REF!</v>
      </c>
      <c r="CB172" s="71">
        <f>BV172</f>
        <v>-9.8938171612936756</v>
      </c>
      <c r="CC172" s="381">
        <f>CC171+1</f>
        <v>13</v>
      </c>
      <c r="CD172" s="1007" t="str">
        <f>VLOOKUP(CC172,BZ$3:CB$161,2,FALSE)</f>
        <v>Tyler Bozak</v>
      </c>
      <c r="CE172" s="1007">
        <f>VLOOKUP(CD172,CA$3:CC$161,2,FALSE)</f>
        <v>-2.9497897535635476</v>
      </c>
      <c r="CF172" s="42"/>
      <c r="CG172" s="383" t="e">
        <f>RANK(CI172,CI$3:CI$161)</f>
        <v>#REF!</v>
      </c>
      <c r="CH172" s="380" t="e">
        <f>#REF!</f>
        <v>#REF!</v>
      </c>
      <c r="CI172" s="61" t="e">
        <f>#REF!</f>
        <v>#REF!</v>
      </c>
      <c r="CJ172" s="381">
        <f>CJ171+1</f>
        <v>2</v>
      </c>
      <c r="CK172" s="385" t="e">
        <f>VLOOKUP(CJ172,CG$3:CI$161,2,FALSE)</f>
        <v>#N/A</v>
      </c>
      <c r="CL172" s="385" t="e">
        <f>VLOOKUP(CK172,CH$3:CJ$161,2,FALSE)</f>
        <v>#N/A</v>
      </c>
      <c r="CM172" s="45"/>
      <c r="CN172" s="120" t="e">
        <f>RANK(CP172,CP$3:CP$161)</f>
        <v>#N/A</v>
      </c>
      <c r="CO172" s="385" t="e">
        <f>#REF!</f>
        <v>#REF!</v>
      </c>
      <c r="CP172" s="385">
        <f t="shared" si="534"/>
        <v>-15.091775741698536</v>
      </c>
      <c r="CQ172" s="381">
        <f>CQ171+1</f>
        <v>13</v>
      </c>
      <c r="CR172" s="385" t="str">
        <f>VLOOKUP(CQ172,CN$3:CP$161,2,FALSE)</f>
        <v>Tyler Bozak</v>
      </c>
      <c r="CS172" s="385">
        <f>VLOOKUP(CR172,CO$3:CQ$161,2,FALSE)</f>
        <v>-4.0034160651628721</v>
      </c>
      <c r="CT172" s="412"/>
      <c r="CU172" s="74"/>
      <c r="CV172" s="74"/>
      <c r="CW172" s="74"/>
      <c r="CX172" s="74"/>
      <c r="CY172" s="74"/>
      <c r="CZ172" s="74"/>
      <c r="DA172" s="74"/>
      <c r="DB172" s="14"/>
      <c r="DC172" s="14"/>
      <c r="DD172" s="14"/>
      <c r="DE172" s="14"/>
    </row>
    <row r="173" spans="1:109" ht="16.5" hidden="1" customHeight="1">
      <c r="B173" s="320" t="str">
        <f t="shared" si="520"/>
        <v>Michalek</v>
      </c>
      <c r="C173" s="277" t="s">
        <v>102</v>
      </c>
      <c r="D173" s="360">
        <v>66</v>
      </c>
      <c r="E173" s="955">
        <v>77</v>
      </c>
      <c r="F173" s="224">
        <v>23</v>
      </c>
      <c r="G173" s="224"/>
      <c r="H173" s="155">
        <v>18</v>
      </c>
      <c r="I173" s="156">
        <v>35</v>
      </c>
      <c r="J173" s="231">
        <v>4</v>
      </c>
      <c r="K173" s="231"/>
      <c r="L173" s="157">
        <f t="shared" si="545"/>
        <v>21</v>
      </c>
      <c r="M173" s="240">
        <f t="shared" si="537"/>
        <v>35</v>
      </c>
      <c r="N173" s="369">
        <f t="shared" si="538"/>
        <v>13.391304347826086</v>
      </c>
      <c r="O173" s="369"/>
      <c r="P173" s="370">
        <f>(L173/(L$146))*1000</f>
        <v>8.9820534189228738</v>
      </c>
      <c r="Q173" s="370">
        <f>(M173/(M$146))*1000</f>
        <v>14.014123767918505</v>
      </c>
      <c r="R173" s="370">
        <f>(N173/(N$146))*1000</f>
        <v>5.1806887405761604</v>
      </c>
      <c r="S173" s="370"/>
      <c r="T173" s="371">
        <f>(P173-H$147)</f>
        <v>0.78533210744746285</v>
      </c>
      <c r="U173" s="371">
        <f>(Q173-I$147)</f>
        <v>6.2621857834223817</v>
      </c>
      <c r="V173" s="371">
        <f>(R173-J$147)</f>
        <v>-2.281997826588019</v>
      </c>
      <c r="W173" s="371"/>
      <c r="X173" s="365">
        <v>15</v>
      </c>
      <c r="Y173" s="365">
        <v>25</v>
      </c>
      <c r="Z173" s="366">
        <v>10</v>
      </c>
      <c r="AA173" s="366"/>
      <c r="AB173" s="372">
        <f t="shared" si="546"/>
        <v>17.5</v>
      </c>
      <c r="AC173" s="373">
        <f t="shared" si="539"/>
        <v>25</v>
      </c>
      <c r="AD173" s="373">
        <f t="shared" si="540"/>
        <v>33.478260869565219</v>
      </c>
      <c r="AE173" s="373"/>
      <c r="AF173" s="374">
        <f>(AB173/AB$146)*1000</f>
        <v>4.305106045705366</v>
      </c>
      <c r="AG173" s="374">
        <f>(AC173/AC$146)*1000</f>
        <v>6.0465873050324497</v>
      </c>
      <c r="AH173" s="374">
        <f>(AD173/AD$146)*1000</f>
        <v>7.2485128361637434</v>
      </c>
      <c r="AI173" s="374"/>
      <c r="AJ173" s="375">
        <f>(AF173-H$147)</f>
        <v>-3.8916152657700449</v>
      </c>
      <c r="AK173" s="375">
        <f>(AG173-I$147)</f>
        <v>-1.7053506794636739</v>
      </c>
      <c r="AL173" s="375">
        <f>(AH173-J$147)</f>
        <v>-0.21417373100043591</v>
      </c>
      <c r="AM173" s="375"/>
      <c r="AN173" s="365">
        <v>4</v>
      </c>
      <c r="AO173" s="365">
        <v>15</v>
      </c>
      <c r="AP173" s="366">
        <v>2</v>
      </c>
      <c r="AQ173" s="366"/>
      <c r="AR173" s="372">
        <f t="shared" si="547"/>
        <v>4.666666666666667</v>
      </c>
      <c r="AS173" s="373">
        <f t="shared" si="535"/>
        <v>15</v>
      </c>
      <c r="AT173" s="373">
        <f t="shared" si="536"/>
        <v>6.695652173913043</v>
      </c>
      <c r="AU173" s="373"/>
      <c r="AV173" s="374">
        <f>((AR173/AR$146)*1000)</f>
        <v>2.2650323163804109</v>
      </c>
      <c r="AW173" s="374">
        <f>((AS173/AS$146)*1000)</f>
        <v>7.4721576647516512</v>
      </c>
      <c r="AX173" s="374">
        <f>((AT173/AT$146)*1000)</f>
        <v>2.8435381481128017</v>
      </c>
      <c r="AY173" s="374"/>
      <c r="AZ173" s="375">
        <f>(AV173-H$147)</f>
        <v>-5.9316889950949996</v>
      </c>
      <c r="BA173" s="375">
        <f>(AW173-I$147)</f>
        <v>-0.27978031974447237</v>
      </c>
      <c r="BB173" s="375">
        <f>(AX173-J$147)</f>
        <v>-4.6191484190513776</v>
      </c>
      <c r="BC173" s="375"/>
      <c r="BD173" s="365">
        <v>167</v>
      </c>
      <c r="BE173" s="365">
        <v>212</v>
      </c>
      <c r="BF173" s="366">
        <v>58</v>
      </c>
      <c r="BG173" s="366"/>
      <c r="BH173" s="372">
        <f t="shared" si="548"/>
        <v>194.83333333333334</v>
      </c>
      <c r="BI173" s="373">
        <f t="shared" si="541"/>
        <v>212</v>
      </c>
      <c r="BJ173" s="373">
        <f t="shared" si="542"/>
        <v>194.17391304347828</v>
      </c>
      <c r="BK173" s="373"/>
      <c r="BL173" s="374">
        <f>(BH173/BH$146)*1000</f>
        <v>8.3138442606701428</v>
      </c>
      <c r="BM173" s="374">
        <f>(BI173/BI$146)*1000</f>
        <v>8.8086637993584418</v>
      </c>
      <c r="BN173" s="374">
        <f>(BJ173/BJ$146)*1000</f>
        <v>7.75753641688482</v>
      </c>
      <c r="BO173" s="374"/>
      <c r="BP173" s="375">
        <f>(BL173-H$147)</f>
        <v>0.11712294919473187</v>
      </c>
      <c r="BQ173" s="375">
        <f>(BM173-I$147)</f>
        <v>1.0567258148623182</v>
      </c>
      <c r="BR173" s="375">
        <f>(BN173-J$147)</f>
        <v>0.29484984972064066</v>
      </c>
      <c r="BS173" s="375"/>
      <c r="BT173" s="376">
        <f t="shared" si="549"/>
        <v>-8.9208492042228507</v>
      </c>
      <c r="BU173" s="376">
        <f t="shared" si="543"/>
        <v>5.3337805990765537</v>
      </c>
      <c r="BV173" s="377">
        <f t="shared" si="544"/>
        <v>-6.8204701269191919</v>
      </c>
      <c r="BW173" s="378"/>
      <c r="BX173" s="379">
        <f>(BV173+BU173+BT173)/3</f>
        <v>-3.4691795773551632</v>
      </c>
      <c r="BY173" s="509"/>
      <c r="BZ173" s="188">
        <f>RANK(CB173,CB$75:CB$184)</f>
        <v>77</v>
      </c>
      <c r="CA173" s="380" t="e">
        <f>#REF!</f>
        <v>#REF!</v>
      </c>
      <c r="CB173" s="70">
        <f>BV173</f>
        <v>-6.8204701269191919</v>
      </c>
      <c r="CC173" s="381">
        <f>CC172+1</f>
        <v>14</v>
      </c>
      <c r="CD173" s="382" t="str">
        <f>VLOOKUP(CC173,BZ$75:CB$184,2,FALSE)</f>
        <v>Brendan Gallagher</v>
      </c>
      <c r="CE173" s="382">
        <f>VLOOKUP(CD173,CA$75:CC$184,2,FALSE)</f>
        <v>-7.3222771624434388</v>
      </c>
      <c r="CF173" s="42"/>
      <c r="CG173" s="383" t="e">
        <f>RANK(CI173,CI$75:CI$184)</f>
        <v>#REF!</v>
      </c>
      <c r="CH173" s="380" t="e">
        <f>#REF!</f>
        <v>#REF!</v>
      </c>
      <c r="CI173" s="61" t="e">
        <f>#REF!</f>
        <v>#REF!</v>
      </c>
      <c r="CJ173" s="381">
        <f>CJ172+1</f>
        <v>3</v>
      </c>
      <c r="CK173" s="382" t="e">
        <f>VLOOKUP(CJ173,CG$75:CI$184,2,FALSE)</f>
        <v>#N/A</v>
      </c>
      <c r="CL173" s="382" t="e">
        <f>VLOOKUP(CK173,CH$75:CJ$184,2,FALSE)</f>
        <v>#N/A</v>
      </c>
      <c r="CM173" s="45"/>
      <c r="CN173" s="120">
        <f>RANK(CP173,CP$75:CP$184)</f>
        <v>65</v>
      </c>
      <c r="CO173" s="385" t="e">
        <f>#REF!</f>
        <v>#REF!</v>
      </c>
      <c r="CP173" s="385">
        <f t="shared" si="534"/>
        <v>-3.4691795773551632</v>
      </c>
      <c r="CQ173" s="381">
        <f>CQ172+1</f>
        <v>14</v>
      </c>
      <c r="CR173" s="382" t="str">
        <f>VLOOKUP(CQ173,CN$75:CP$184,2,FALSE)</f>
        <v>Brendan Gallagher</v>
      </c>
      <c r="CS173" s="382">
        <f>VLOOKUP(CR173,CO$75:CQ$184,2,FALSE)</f>
        <v>-6.0253840487664831</v>
      </c>
      <c r="CT173" s="412"/>
      <c r="CU173" s="74"/>
      <c r="CV173" s="74"/>
      <c r="CW173" s="74"/>
      <c r="CX173" s="74"/>
      <c r="CY173" s="74"/>
      <c r="CZ173" s="74"/>
      <c r="DA173" s="74"/>
      <c r="DB173" s="14"/>
      <c r="DC173" s="14"/>
      <c r="DD173" s="14"/>
      <c r="DE173" s="14"/>
    </row>
    <row r="174" spans="1:109" ht="16.5" hidden="1" customHeight="1">
      <c r="B174" s="320" t="str">
        <f t="shared" si="520"/>
        <v>Parenteau</v>
      </c>
      <c r="C174" s="277" t="s">
        <v>76</v>
      </c>
      <c r="D174" s="360">
        <v>81</v>
      </c>
      <c r="E174" s="955">
        <v>80</v>
      </c>
      <c r="F174" s="224">
        <v>48</v>
      </c>
      <c r="G174" s="224"/>
      <c r="H174" s="155">
        <v>20</v>
      </c>
      <c r="I174" s="156">
        <v>18</v>
      </c>
      <c r="J174" s="231">
        <v>18</v>
      </c>
      <c r="K174" s="231"/>
      <c r="L174" s="157">
        <f t="shared" si="545"/>
        <v>19.012345679012345</v>
      </c>
      <c r="M174" s="240">
        <f t="shared" si="537"/>
        <v>17.324999999999999</v>
      </c>
      <c r="N174" s="972">
        <f t="shared" si="538"/>
        <v>28.875</v>
      </c>
      <c r="O174" s="972"/>
      <c r="P174" s="973">
        <f>(L174/(L$146))*1000</f>
        <v>8.131900214662684</v>
      </c>
      <c r="Q174" s="370">
        <f>(M174/(M$146))*1000</f>
        <v>6.9369912651196595</v>
      </c>
      <c r="R174" s="974">
        <f>(N174/(N$146))*1000</f>
        <v>11.170860096867347</v>
      </c>
      <c r="S174" s="974"/>
      <c r="T174" s="975">
        <f>(P174-H$147)</f>
        <v>-6.4821096812726964E-2</v>
      </c>
      <c r="U174" s="371">
        <f>(Q174-I$147)</f>
        <v>-0.81494671937646412</v>
      </c>
      <c r="V174" s="976">
        <f>(R174-J$147)</f>
        <v>3.7081735297031679</v>
      </c>
      <c r="W174" s="976"/>
      <c r="X174" s="364">
        <v>33</v>
      </c>
      <c r="Y174" s="365">
        <v>49</v>
      </c>
      <c r="Z174" s="366">
        <v>25</v>
      </c>
      <c r="AA174" s="366"/>
      <c r="AB174" s="372">
        <f t="shared" si="546"/>
        <v>31.37037037037037</v>
      </c>
      <c r="AC174" s="373">
        <f t="shared" si="539"/>
        <v>47.162500000000001</v>
      </c>
      <c r="AD174" s="977">
        <f t="shared" si="540"/>
        <v>40.104166666666671</v>
      </c>
      <c r="AE174" s="977"/>
      <c r="AF174" s="978">
        <f>(AB174/AB$146)*1000</f>
        <v>7.7173012078570267</v>
      </c>
      <c r="AG174" s="374">
        <f>(AC174/AC$146)*1000</f>
        <v>11.406886950943719</v>
      </c>
      <c r="AH174" s="979">
        <f>(AD174/AD$146)*1000</f>
        <v>8.6831143349878186</v>
      </c>
      <c r="AI174" s="979"/>
      <c r="AJ174" s="980">
        <f>(AF174-H$147)</f>
        <v>-0.47942010361838427</v>
      </c>
      <c r="AK174" s="375">
        <f>(AG174-I$147)</f>
        <v>3.6549489664475949</v>
      </c>
      <c r="AL174" s="981">
        <f>(AH174-J$147)</f>
        <v>1.2204277678236393</v>
      </c>
      <c r="AM174" s="981"/>
      <c r="AN174" s="364">
        <v>20</v>
      </c>
      <c r="AO174" s="365">
        <v>19</v>
      </c>
      <c r="AP174" s="366">
        <v>13</v>
      </c>
      <c r="AQ174" s="366"/>
      <c r="AR174" s="372">
        <f t="shared" si="547"/>
        <v>19.012345679012345</v>
      </c>
      <c r="AS174" s="373">
        <f t="shared" si="535"/>
        <v>18.287499999999998</v>
      </c>
      <c r="AT174" s="977">
        <f t="shared" si="536"/>
        <v>20.854166666666664</v>
      </c>
      <c r="AU174" s="977"/>
      <c r="AV174" s="978">
        <f>((AR174/AR$146)*1000)</f>
        <v>9.2279094371053763</v>
      </c>
      <c r="AW174" s="374">
        <f>((AS174/AS$146)*1000)</f>
        <v>9.1098055529430546</v>
      </c>
      <c r="AX174" s="979">
        <f>((AT174/AT$146)*1000)</f>
        <v>8.8564365238096627</v>
      </c>
      <c r="AY174" s="979"/>
      <c r="AZ174" s="980">
        <f>(AV174-H$147)</f>
        <v>1.0311881256299653</v>
      </c>
      <c r="BA174" s="375">
        <f>(AW174-I$147)</f>
        <v>1.357867568446931</v>
      </c>
      <c r="BB174" s="981">
        <f>(AX174-J$147)</f>
        <v>1.3937499566454834</v>
      </c>
      <c r="BC174" s="981"/>
      <c r="BD174" s="364">
        <v>161</v>
      </c>
      <c r="BE174" s="365">
        <v>167</v>
      </c>
      <c r="BF174" s="366">
        <v>105</v>
      </c>
      <c r="BG174" s="366"/>
      <c r="BH174" s="372">
        <f t="shared" si="548"/>
        <v>153.04938271604937</v>
      </c>
      <c r="BI174" s="373">
        <f t="shared" si="541"/>
        <v>160.73749999999998</v>
      </c>
      <c r="BJ174" s="977">
        <f t="shared" si="542"/>
        <v>168.4375</v>
      </c>
      <c r="BK174" s="977"/>
      <c r="BL174" s="978">
        <f>(BH174/BH$146)*1000</f>
        <v>6.5308574786634823</v>
      </c>
      <c r="BM174" s="374">
        <f>(BI174/BI$146)*1000</f>
        <v>6.6786914974027241</v>
      </c>
      <c r="BN174" s="979">
        <f>(BJ174/BJ$146)*1000</f>
        <v>6.7293284650778862</v>
      </c>
      <c r="BO174" s="979"/>
      <c r="BP174" s="980">
        <f>(BL174-H$147)</f>
        <v>-1.6658638328119286</v>
      </c>
      <c r="BQ174" s="375">
        <f>(BM174-I$147)</f>
        <v>-1.0732464870933995</v>
      </c>
      <c r="BR174" s="981">
        <f>(BN174-J$147)</f>
        <v>-0.73335810208629315</v>
      </c>
      <c r="BS174" s="981"/>
      <c r="BT174" s="982">
        <f t="shared" si="549"/>
        <v>-1.1789169076130745</v>
      </c>
      <c r="BU174" s="376">
        <f t="shared" si="543"/>
        <v>3.1246233284246623</v>
      </c>
      <c r="BV174" s="377">
        <f t="shared" si="544"/>
        <v>5.5889931520859975</v>
      </c>
      <c r="BW174" s="378"/>
      <c r="BX174" s="379">
        <f>(BV174+BU174+BT174)/3</f>
        <v>2.5115665242991949</v>
      </c>
      <c r="BY174" s="509"/>
      <c r="BZ174" s="188">
        <f>RANK(CB174,CB$6:CB$178)</f>
        <v>29</v>
      </c>
      <c r="CA174" s="380" t="e">
        <f>#REF!</f>
        <v>#REF!</v>
      </c>
      <c r="CB174" s="70">
        <f>BV174</f>
        <v>5.5889931520859975</v>
      </c>
      <c r="CC174" s="381">
        <f>CC60+1</f>
        <v>11</v>
      </c>
      <c r="CD174" s="983" t="str">
        <f>VLOOKUP(CC174,BZ$6:CB$178,2,FALSE)</f>
        <v>Bryan Little</v>
      </c>
      <c r="CE174" s="983">
        <f>VLOOKUP(CD174,CA$6:CC$178,2,FALSE)</f>
        <v>-1.5897904167707209</v>
      </c>
      <c r="CF174" s="42"/>
      <c r="CG174" s="383" t="e">
        <f>RANK(CI174,CI$6:CI$178)</f>
        <v>#REF!</v>
      </c>
      <c r="CH174" s="380" t="e">
        <f>#REF!</f>
        <v>#REF!</v>
      </c>
      <c r="CI174" s="61" t="e">
        <f>#REF!</f>
        <v>#REF!</v>
      </c>
      <c r="CJ174" s="381">
        <f>CJ60+1</f>
        <v>6</v>
      </c>
      <c r="CK174" s="385" t="e">
        <f>VLOOKUP(CJ174,CG$6:CI$178,2,FALSE)</f>
        <v>#N/A</v>
      </c>
      <c r="CL174" s="385" t="e">
        <f>VLOOKUP(CK174,CH$6:CJ$178,2,FALSE)</f>
        <v>#N/A</v>
      </c>
      <c r="CM174" s="45"/>
      <c r="CN174" s="120">
        <f>RANK(CP174,CP$6:CP$178)</f>
        <v>58</v>
      </c>
      <c r="CO174" s="385" t="e">
        <f>#REF!</f>
        <v>#REF!</v>
      </c>
      <c r="CP174" s="385">
        <f t="shared" si="534"/>
        <v>2.5115665242991949</v>
      </c>
      <c r="CQ174" s="381">
        <f>CQ60+1</f>
        <v>11</v>
      </c>
      <c r="CR174" s="385" t="str">
        <f>VLOOKUP(CQ174,CN$6:CP$178,2,FALSE)</f>
        <v>Kyle Okposo</v>
      </c>
      <c r="CS174" s="385">
        <f>VLOOKUP(CR174,CO$6:CQ$178,2,FALSE)</f>
        <v>-1.0526259526786017</v>
      </c>
      <c r="CT174" s="412"/>
      <c r="CU174" s="74"/>
      <c r="CV174" s="74"/>
      <c r="CW174" s="74"/>
      <c r="CX174" s="74"/>
      <c r="CY174" s="74"/>
      <c r="CZ174" s="74"/>
      <c r="DA174" s="74"/>
      <c r="DB174" s="14"/>
      <c r="DC174" s="14"/>
      <c r="DD174" s="14"/>
      <c r="DE174" s="14"/>
    </row>
    <row r="175" spans="1:109" ht="16.5" hidden="1" customHeight="1">
      <c r="B175" s="320" t="str">
        <f t="shared" si="520"/>
        <v>Plekanec</v>
      </c>
      <c r="C175" s="963" t="s">
        <v>27</v>
      </c>
      <c r="D175" s="360">
        <v>77</v>
      </c>
      <c r="E175" s="955">
        <v>81</v>
      </c>
      <c r="F175" s="224">
        <v>47</v>
      </c>
      <c r="G175" s="224"/>
      <c r="H175" s="155">
        <v>22</v>
      </c>
      <c r="I175" s="156">
        <v>17</v>
      </c>
      <c r="J175" s="231">
        <v>14</v>
      </c>
      <c r="K175" s="231"/>
      <c r="L175" s="157">
        <f t="shared" si="545"/>
        <v>22</v>
      </c>
      <c r="M175" s="240">
        <f t="shared" si="537"/>
        <v>16.160493827160494</v>
      </c>
      <c r="N175" s="972">
        <f t="shared" si="538"/>
        <v>22.936170212765955</v>
      </c>
      <c r="O175" s="972"/>
      <c r="P175" s="973">
        <f>(L175/(L$146))*1000</f>
        <v>9.4097702483953931</v>
      </c>
      <c r="Q175" s="370">
        <f>(M175/(M$146))*1000</f>
        <v>6.4707188755574334</v>
      </c>
      <c r="R175" s="974">
        <f>(N175/(N$146))*1000</f>
        <v>8.8733073109868261</v>
      </c>
      <c r="S175" s="974"/>
      <c r="T175" s="975">
        <f>(P175-H$147)</f>
        <v>1.2130489369199822</v>
      </c>
      <c r="U175" s="371">
        <f>(Q175-I$147)</f>
        <v>-1.2812191089386902</v>
      </c>
      <c r="V175" s="976">
        <f>(R175-J$147)</f>
        <v>1.4106207438226468</v>
      </c>
      <c r="W175" s="976"/>
      <c r="X175" s="364">
        <v>35</v>
      </c>
      <c r="Y175" s="365">
        <v>35</v>
      </c>
      <c r="Z175" s="366">
        <v>19</v>
      </c>
      <c r="AA175" s="366"/>
      <c r="AB175" s="372">
        <f t="shared" si="546"/>
        <v>35</v>
      </c>
      <c r="AC175" s="373">
        <f t="shared" si="539"/>
        <v>33.271604938271601</v>
      </c>
      <c r="AD175" s="977">
        <f t="shared" si="540"/>
        <v>31.127659574468083</v>
      </c>
      <c r="AE175" s="977"/>
      <c r="AF175" s="978">
        <f>(AB175/AB$146)*1000</f>
        <v>8.6102120914107321</v>
      </c>
      <c r="AG175" s="374">
        <f>(AC175/AC$146)*1000</f>
        <v>8.047186561512321</v>
      </c>
      <c r="AH175" s="979">
        <f>(AD175/AD$146)*1000</f>
        <v>6.7395747008586291</v>
      </c>
      <c r="AI175" s="979"/>
      <c r="AJ175" s="980">
        <f>(AF175-H$147)</f>
        <v>0.41349077993532113</v>
      </c>
      <c r="AK175" s="375">
        <f>(AG175-I$147)</f>
        <v>0.29524857701619744</v>
      </c>
      <c r="AL175" s="981">
        <f>(AH175-J$147)</f>
        <v>-0.72311186630555024</v>
      </c>
      <c r="AM175" s="981"/>
      <c r="AN175" s="364">
        <v>18</v>
      </c>
      <c r="AO175" s="365">
        <v>18</v>
      </c>
      <c r="AP175" s="366">
        <v>15</v>
      </c>
      <c r="AQ175" s="366"/>
      <c r="AR175" s="372">
        <f t="shared" si="547"/>
        <v>18</v>
      </c>
      <c r="AS175" s="373">
        <f t="shared" si="535"/>
        <v>17.111111111111111</v>
      </c>
      <c r="AT175" s="977">
        <f t="shared" si="536"/>
        <v>24.574468085106385</v>
      </c>
      <c r="AU175" s="977"/>
      <c r="AV175" s="978">
        <f>((AR175/AR$146)*1000)</f>
        <v>8.7365532203244403</v>
      </c>
      <c r="AW175" s="374">
        <f>((AS175/AS$146)*1000)</f>
        <v>8.5237946694204023</v>
      </c>
      <c r="AX175" s="979">
        <f>((AT175/AT$146)*1000)</f>
        <v>10.436390011690603</v>
      </c>
      <c r="AY175" s="979"/>
      <c r="AZ175" s="980">
        <f>(AV175-H$147)</f>
        <v>0.53983190884902932</v>
      </c>
      <c r="BA175" s="375">
        <f>(AW175-I$147)</f>
        <v>0.77185668492427872</v>
      </c>
      <c r="BB175" s="981">
        <f>(AX175-J$147)</f>
        <v>2.9737034445264241</v>
      </c>
      <c r="BC175" s="981"/>
      <c r="BD175" s="364">
        <v>227</v>
      </c>
      <c r="BE175" s="365">
        <v>220</v>
      </c>
      <c r="BF175" s="366">
        <v>133</v>
      </c>
      <c r="BG175" s="366"/>
      <c r="BH175" s="372">
        <f t="shared" si="548"/>
        <v>227</v>
      </c>
      <c r="BI175" s="373">
        <f t="shared" si="541"/>
        <v>209.1358024691358</v>
      </c>
      <c r="BJ175" s="977">
        <f t="shared" si="542"/>
        <v>217.89361702127661</v>
      </c>
      <c r="BK175" s="977"/>
      <c r="BL175" s="978">
        <f>(BH175/BH$146)*1000</f>
        <v>9.6864464354428854</v>
      </c>
      <c r="BM175" s="374">
        <f>(BI175/BI$146)*1000</f>
        <v>8.6896555299983689</v>
      </c>
      <c r="BN175" s="979">
        <f>(BJ175/BJ$146)*1000</f>
        <v>8.7051738441858628</v>
      </c>
      <c r="BO175" s="979"/>
      <c r="BP175" s="980">
        <f>(BL175-H$147)</f>
        <v>1.4897251239674745</v>
      </c>
      <c r="BQ175" s="375">
        <f>(BM175-I$147)</f>
        <v>0.93771754550224529</v>
      </c>
      <c r="BR175" s="981">
        <f>(BN175-J$147)</f>
        <v>1.2424872770216835</v>
      </c>
      <c r="BS175" s="981"/>
      <c r="BT175" s="982">
        <f t="shared" si="549"/>
        <v>3.6560967496718071</v>
      </c>
      <c r="BU175" s="376">
        <f t="shared" si="543"/>
        <v>0.72360369850403128</v>
      </c>
      <c r="BV175" s="377">
        <f t="shared" si="544"/>
        <v>4.9036995990652041</v>
      </c>
      <c r="BW175" s="984"/>
      <c r="BX175" s="379">
        <f>(BV175+BU175+BT175)/3</f>
        <v>3.0944666824136804</v>
      </c>
      <c r="BY175" s="509"/>
      <c r="BZ175" s="188" t="e">
        <f>RANK(CB175,CB$3:CB$161)</f>
        <v>#N/A</v>
      </c>
      <c r="CA175" s="380" t="e">
        <f>#REF!</f>
        <v>#REF!</v>
      </c>
      <c r="CB175" s="71">
        <f>BV175</f>
        <v>4.9036995990652041</v>
      </c>
      <c r="CC175" s="381">
        <f>CC34+1</f>
        <v>9</v>
      </c>
      <c r="CD175" s="1007" t="str">
        <f>VLOOKUP(CC175,BZ$3:CB$161,2,FALSE)</f>
        <v>Patrik Elias</v>
      </c>
      <c r="CE175" s="1007">
        <f>VLOOKUP(CD175,CA$3:CC$161,2,FALSE)</f>
        <v>0.58879766830630142</v>
      </c>
      <c r="CF175" s="42"/>
      <c r="CG175" s="383" t="e">
        <f>RANK(CI175,CI$3:CI$161)</f>
        <v>#REF!</v>
      </c>
      <c r="CH175" s="380" t="e">
        <f>#REF!</f>
        <v>#REF!</v>
      </c>
      <c r="CI175" s="61" t="e">
        <f>#REF!</f>
        <v>#REF!</v>
      </c>
      <c r="CJ175" s="381">
        <f>CJ34+1</f>
        <v>1</v>
      </c>
      <c r="CK175" s="385" t="e">
        <f>VLOOKUP(CJ175,CG$3:CI$161,2,FALSE)</f>
        <v>#N/A</v>
      </c>
      <c r="CL175" s="385" t="e">
        <f>VLOOKUP(CK175,CH$3:CJ$161,2,FALSE)</f>
        <v>#N/A</v>
      </c>
      <c r="CM175" s="45"/>
      <c r="CN175" s="120" t="e">
        <f>RANK(CP175,CP$3:CP$161)</f>
        <v>#N/A</v>
      </c>
      <c r="CO175" s="385" t="e">
        <f>#REF!</f>
        <v>#REF!</v>
      </c>
      <c r="CP175" s="385">
        <f t="shared" si="534"/>
        <v>3.0944666824136804</v>
      </c>
      <c r="CQ175" s="381">
        <f>CQ34+1</f>
        <v>9</v>
      </c>
      <c r="CR175" s="385" t="str">
        <f>VLOOKUP(CQ175,CN$3:CP$161,2,FALSE)</f>
        <v>Mikko Koivu</v>
      </c>
      <c r="CS175" s="385">
        <f>VLOOKUP(CR175,CO$3:CQ$161,2,FALSE)</f>
        <v>2.2817729983523618</v>
      </c>
      <c r="CT175" s="412"/>
      <c r="CU175" s="74"/>
      <c r="CV175" s="74"/>
      <c r="CW175" s="74"/>
      <c r="CX175" s="74"/>
      <c r="CY175" s="74"/>
      <c r="CZ175" s="74"/>
      <c r="DA175" s="74"/>
      <c r="DB175" s="14"/>
      <c r="DC175" s="14"/>
      <c r="DD175" s="14"/>
      <c r="DE175" s="14"/>
    </row>
    <row r="176" spans="1:109" ht="16.5" hidden="1" customHeight="1">
      <c r="B176" s="320" t="str">
        <f t="shared" si="520"/>
        <v>Purcell</v>
      </c>
      <c r="C176" s="963" t="s">
        <v>28</v>
      </c>
      <c r="D176" s="360">
        <v>81</v>
      </c>
      <c r="E176" s="955">
        <v>81</v>
      </c>
      <c r="F176" s="224">
        <v>48</v>
      </c>
      <c r="G176" s="224"/>
      <c r="H176" s="155">
        <v>17</v>
      </c>
      <c r="I176" s="156">
        <v>24</v>
      </c>
      <c r="J176" s="231">
        <v>11</v>
      </c>
      <c r="K176" s="231"/>
      <c r="L176" s="157">
        <f t="shared" si="545"/>
        <v>16.160493827160494</v>
      </c>
      <c r="M176" s="240">
        <f t="shared" si="537"/>
        <v>22.814814814814813</v>
      </c>
      <c r="N176" s="972">
        <f t="shared" si="538"/>
        <v>17.645833333333332</v>
      </c>
      <c r="O176" s="972"/>
      <c r="P176" s="973">
        <f>(L176/(L$146))*1000</f>
        <v>6.9121151824632818</v>
      </c>
      <c r="Q176" s="370">
        <f>(M176/(M$146))*1000</f>
        <v>9.1351325301987298</v>
      </c>
      <c r="R176" s="974">
        <f>(N176/(N$146))*1000</f>
        <v>6.826636725863378</v>
      </c>
      <c r="S176" s="974"/>
      <c r="T176" s="975">
        <f>(P176-H$147)</f>
        <v>-1.2846061290121291</v>
      </c>
      <c r="U176" s="371">
        <f>(Q176-I$147)</f>
        <v>1.3831945457026062</v>
      </c>
      <c r="V176" s="976">
        <f>(R176-J$147)</f>
        <v>-0.63604984130080133</v>
      </c>
      <c r="W176" s="976"/>
      <c r="X176" s="364">
        <v>34</v>
      </c>
      <c r="Y176" s="365">
        <v>41</v>
      </c>
      <c r="Z176" s="366">
        <v>25</v>
      </c>
      <c r="AA176" s="366"/>
      <c r="AB176" s="372">
        <f t="shared" si="546"/>
        <v>32.320987654320987</v>
      </c>
      <c r="AC176" s="373">
        <f t="shared" si="539"/>
        <v>38.97530864197531</v>
      </c>
      <c r="AD176" s="977">
        <f t="shared" si="540"/>
        <v>40.104166666666671</v>
      </c>
      <c r="AE176" s="977"/>
      <c r="AF176" s="978">
        <f>(AB176/AB$146)*1000</f>
        <v>7.9511588202163308</v>
      </c>
      <c r="AG176" s="374">
        <f>(AC176/AC$146)*1000</f>
        <v>9.4267042577715774</v>
      </c>
      <c r="AH176" s="979">
        <f>(AD176/AD$146)*1000</f>
        <v>8.6831143349878186</v>
      </c>
      <c r="AI176" s="979"/>
      <c r="AJ176" s="980">
        <f>(AF176-H$147)</f>
        <v>-0.24556249125908014</v>
      </c>
      <c r="AK176" s="375">
        <f>(AG176-I$147)</f>
        <v>1.6747662732754538</v>
      </c>
      <c r="AL176" s="981">
        <f>(AH176-J$147)</f>
        <v>1.2204277678236393</v>
      </c>
      <c r="AM176" s="981"/>
      <c r="AN176" s="364">
        <v>21</v>
      </c>
      <c r="AO176" s="365">
        <v>19</v>
      </c>
      <c r="AP176" s="366">
        <v>13</v>
      </c>
      <c r="AQ176" s="366"/>
      <c r="AR176" s="372">
        <f t="shared" si="547"/>
        <v>19.962962962962962</v>
      </c>
      <c r="AS176" s="373">
        <f t="shared" si="535"/>
        <v>18.061728395061728</v>
      </c>
      <c r="AT176" s="977">
        <f t="shared" si="536"/>
        <v>20.854166666666664</v>
      </c>
      <c r="AU176" s="977"/>
      <c r="AV176" s="978">
        <f>((AR176/AR$146)*1000)</f>
        <v>9.6893049089606436</v>
      </c>
      <c r="AW176" s="374">
        <f>((AS176/AS$146)*1000)</f>
        <v>8.9973388177215359</v>
      </c>
      <c r="AX176" s="979">
        <f>((AT176/AT$146)*1000)</f>
        <v>8.8564365238096627</v>
      </c>
      <c r="AY176" s="979"/>
      <c r="AZ176" s="980">
        <f>(AV176-H$147)</f>
        <v>1.4925835974852326</v>
      </c>
      <c r="BA176" s="375">
        <f>(AW176-I$147)</f>
        <v>1.2454008332254123</v>
      </c>
      <c r="BB176" s="981">
        <f>(AX176-J$147)</f>
        <v>1.3937499566454834</v>
      </c>
      <c r="BC176" s="981"/>
      <c r="BD176" s="364">
        <v>196</v>
      </c>
      <c r="BE176" s="365">
        <v>152</v>
      </c>
      <c r="BF176" s="366">
        <v>94</v>
      </c>
      <c r="BG176" s="366"/>
      <c r="BH176" s="372">
        <f t="shared" si="548"/>
        <v>186.32098765432099</v>
      </c>
      <c r="BI176" s="373">
        <f t="shared" si="541"/>
        <v>144.49382716049382</v>
      </c>
      <c r="BJ176" s="977">
        <f t="shared" si="542"/>
        <v>150.79166666666666</v>
      </c>
      <c r="BK176" s="977"/>
      <c r="BL176" s="978">
        <f>(BH176/BH$146)*1000</f>
        <v>7.9506091044598932</v>
      </c>
      <c r="BM176" s="374">
        <f>(BI176/BI$146)*1000</f>
        <v>6.0037620025443275</v>
      </c>
      <c r="BN176" s="979">
        <f>(BJ176/BJ$146)*1000</f>
        <v>6.0243511973078219</v>
      </c>
      <c r="BO176" s="979"/>
      <c r="BP176" s="980">
        <f>(BL176-H$147)</f>
        <v>-0.24611220701551773</v>
      </c>
      <c r="BQ176" s="375">
        <f>(BM176-I$147)</f>
        <v>-1.7481759819517961</v>
      </c>
      <c r="BR176" s="981">
        <f>(BN176-J$147)</f>
        <v>-1.4383353698563575</v>
      </c>
      <c r="BS176" s="981"/>
      <c r="BT176" s="982">
        <f t="shared" si="549"/>
        <v>-0.28369722980149437</v>
      </c>
      <c r="BU176" s="376">
        <f t="shared" si="543"/>
        <v>2.5551856702516762</v>
      </c>
      <c r="BV176" s="377">
        <f t="shared" si="544"/>
        <v>0.53979251331196387</v>
      </c>
      <c r="BW176" s="984"/>
      <c r="BX176" s="379">
        <f>(BV176+BU176+BT176)/3</f>
        <v>0.93709365125404853</v>
      </c>
      <c r="BY176" s="509"/>
      <c r="BZ176" s="188" t="e">
        <f>RANK(CB176,CB$3:CB$161)</f>
        <v>#N/A</v>
      </c>
      <c r="CA176" s="380" t="e">
        <f>#REF!</f>
        <v>#REF!</v>
      </c>
      <c r="CB176" s="71">
        <f>BV176</f>
        <v>0.53979251331196387</v>
      </c>
      <c r="CC176" s="381">
        <f>CC175+1</f>
        <v>10</v>
      </c>
      <c r="CD176" s="1007" t="str">
        <f>VLOOKUP(CC176,BZ$3:CB$161,2,FALSE)</f>
        <v>Daniel Sedin</v>
      </c>
      <c r="CE176" s="1007">
        <f>VLOOKUP(CD176,CA$3:CC$161,2,FALSE)</f>
        <v>0.38472541153027429</v>
      </c>
      <c r="CF176" s="42"/>
      <c r="CG176" s="383" t="e">
        <f>RANK(CI176,CI$3:CI$161)</f>
        <v>#REF!</v>
      </c>
      <c r="CH176" s="380" t="e">
        <f>#REF!</f>
        <v>#REF!</v>
      </c>
      <c r="CI176" s="61" t="e">
        <f>#REF!</f>
        <v>#REF!</v>
      </c>
      <c r="CJ176" s="381">
        <f>CJ175+1</f>
        <v>2</v>
      </c>
      <c r="CK176" s="385" t="e">
        <f>VLOOKUP(CJ176,CG$3:CI$161,2,FALSE)</f>
        <v>#N/A</v>
      </c>
      <c r="CL176" s="385" t="e">
        <f>VLOOKUP(CK176,CH$3:CJ$161,2,FALSE)</f>
        <v>#N/A</v>
      </c>
      <c r="CM176" s="45"/>
      <c r="CN176" s="120" t="e">
        <f>RANK(CP176,CP$3:CP$161)</f>
        <v>#N/A</v>
      </c>
      <c r="CO176" s="385" t="e">
        <f>#REF!</f>
        <v>#REF!</v>
      </c>
      <c r="CP176" s="385">
        <f t="shared" si="534"/>
        <v>0.93709365125404853</v>
      </c>
      <c r="CQ176" s="381">
        <f>CQ175+1</f>
        <v>10</v>
      </c>
      <c r="CR176" s="385" t="str">
        <f>VLOOKUP(CQ176,CN$3:CP$161,2,FALSE)</f>
        <v>Ryan O'Reilly</v>
      </c>
      <c r="CS176" s="385">
        <f>VLOOKUP(CR176,CO$3:CQ$161,2,FALSE)</f>
        <v>1.5187312510541147</v>
      </c>
      <c r="CT176" s="412"/>
      <c r="CU176" s="74"/>
      <c r="CV176" s="74"/>
      <c r="CW176" s="74"/>
      <c r="CX176" s="74"/>
      <c r="CY176" s="74"/>
      <c r="CZ176" s="74"/>
      <c r="DA176" s="74"/>
      <c r="DB176" s="14"/>
      <c r="DC176" s="14"/>
      <c r="DD176" s="14"/>
      <c r="DE176" s="14"/>
    </row>
    <row r="177" spans="2:109" ht="16.5" hidden="1" customHeight="1">
      <c r="B177" s="320" t="str">
        <f t="shared" si="520"/>
        <v>Riberio</v>
      </c>
      <c r="C177" s="277" t="s">
        <v>69</v>
      </c>
      <c r="D177" s="360">
        <v>82</v>
      </c>
      <c r="E177" s="958">
        <v>74</v>
      </c>
      <c r="F177" s="226">
        <v>48</v>
      </c>
      <c r="G177" s="226"/>
      <c r="H177" s="190">
        <v>19</v>
      </c>
      <c r="I177" s="82">
        <v>18</v>
      </c>
      <c r="J177" s="233">
        <v>13</v>
      </c>
      <c r="K177" s="233"/>
      <c r="L177" s="191">
        <f t="shared" si="545"/>
        <v>17.841463414634148</v>
      </c>
      <c r="M177" s="241">
        <f t="shared" si="537"/>
        <v>18.72972972972973</v>
      </c>
      <c r="N177" s="972">
        <f t="shared" si="538"/>
        <v>20.854166666666664</v>
      </c>
      <c r="O177" s="972"/>
      <c r="P177" s="973">
        <f>(L177/(L$146))*1000</f>
        <v>7.6310941648572399</v>
      </c>
      <c r="Q177" s="370">
        <f>(M177/(M$146))*1000</f>
        <v>7.4994500163455786</v>
      </c>
      <c r="R177" s="974">
        <f>(N177/(N$146))*1000</f>
        <v>8.0678434032930824</v>
      </c>
      <c r="S177" s="974"/>
      <c r="T177" s="975">
        <f>(P177-H$147)</f>
        <v>-0.56562714661817104</v>
      </c>
      <c r="U177" s="371">
        <f>(Q177-I$147)</f>
        <v>-0.25248796815054497</v>
      </c>
      <c r="V177" s="976">
        <f>(R177-J$147)</f>
        <v>0.60515683612890303</v>
      </c>
      <c r="W177" s="976"/>
      <c r="X177" s="364">
        <v>52</v>
      </c>
      <c r="Y177" s="365">
        <v>45</v>
      </c>
      <c r="Z177" s="366">
        <v>36</v>
      </c>
      <c r="AA177" s="366"/>
      <c r="AB177" s="372">
        <f t="shared" si="546"/>
        <v>48.829268292682926</v>
      </c>
      <c r="AC177" s="373">
        <f t="shared" si="539"/>
        <v>46.824324324324323</v>
      </c>
      <c r="AD177" s="977">
        <f t="shared" si="540"/>
        <v>57.75</v>
      </c>
      <c r="AE177" s="977"/>
      <c r="AF177" s="978">
        <f>(AB177/AB$146)*1000</f>
        <v>12.012295893382779</v>
      </c>
      <c r="AG177" s="374">
        <f>(AC177/AC$146)*1000</f>
        <v>11.325094601047265</v>
      </c>
      <c r="AH177" s="979">
        <f>(AD177/AD$146)*1000</f>
        <v>12.503684642382458</v>
      </c>
      <c r="AI177" s="979"/>
      <c r="AJ177" s="980">
        <f>(AF177-H$147)</f>
        <v>3.8155745819073683</v>
      </c>
      <c r="AK177" s="375">
        <f>(AG177-I$147)</f>
        <v>3.5731566165511417</v>
      </c>
      <c r="AL177" s="981">
        <f>(AH177-J$147)</f>
        <v>5.0409980752182788</v>
      </c>
      <c r="AM177" s="981"/>
      <c r="AN177" s="364">
        <v>23</v>
      </c>
      <c r="AO177" s="365">
        <v>15</v>
      </c>
      <c r="AP177" s="366">
        <v>27</v>
      </c>
      <c r="AQ177" s="366"/>
      <c r="AR177" s="372">
        <f t="shared" si="547"/>
        <v>21.59756097560976</v>
      </c>
      <c r="AS177" s="373">
        <f t="shared" si="535"/>
        <v>15.608108108108109</v>
      </c>
      <c r="AT177" s="977">
        <f t="shared" si="536"/>
        <v>43.3125</v>
      </c>
      <c r="AU177" s="977"/>
      <c r="AV177" s="978">
        <f>((AR177/AR$146)*1000)</f>
        <v>10.482680049589828</v>
      </c>
      <c r="AW177" s="374">
        <f>((AS177/AS$146)*1000)</f>
        <v>7.7750829754848265</v>
      </c>
      <c r="AX177" s="979">
        <f>((AT177/AT$146)*1000)</f>
        <v>18.394137395604687</v>
      </c>
      <c r="AY177" s="979"/>
      <c r="AZ177" s="980">
        <f>(AV177-H$147)</f>
        <v>2.2859587381144166</v>
      </c>
      <c r="BA177" s="375">
        <f>(AW177-I$147)</f>
        <v>2.3144990988702929E-2</v>
      </c>
      <c r="BB177" s="981">
        <f>(AX177-J$147)</f>
        <v>10.931450828440507</v>
      </c>
      <c r="BC177" s="981"/>
      <c r="BD177" s="364">
        <v>161</v>
      </c>
      <c r="BE177" s="365">
        <v>142</v>
      </c>
      <c r="BF177" s="366">
        <v>63</v>
      </c>
      <c r="BG177" s="366"/>
      <c r="BH177" s="372">
        <f t="shared" si="548"/>
        <v>151.1829268292683</v>
      </c>
      <c r="BI177" s="373">
        <f t="shared" si="541"/>
        <v>147.75675675675674</v>
      </c>
      <c r="BJ177" s="977">
        <f t="shared" si="542"/>
        <v>101.0625</v>
      </c>
      <c r="BK177" s="977"/>
      <c r="BL177" s="978">
        <f>(BH177/BH$146)*1000</f>
        <v>6.4512128752651483</v>
      </c>
      <c r="BM177" s="374">
        <f>(BI177/BI$146)*1000</f>
        <v>6.1393377092162922</v>
      </c>
      <c r="BN177" s="979">
        <f>(BJ177/BJ$146)*1000</f>
        <v>4.0375970790467326</v>
      </c>
      <c r="BO177" s="979"/>
      <c r="BP177" s="980">
        <f>(BL177-H$147)</f>
        <v>-1.7455084362102626</v>
      </c>
      <c r="BQ177" s="375">
        <f>(BM177-I$147)</f>
        <v>-1.6126002752798314</v>
      </c>
      <c r="BR177" s="981">
        <f>(BN177-J$147)</f>
        <v>-3.4250894881174467</v>
      </c>
      <c r="BS177" s="981"/>
      <c r="BT177" s="982">
        <f t="shared" si="549"/>
        <v>3.7903977371933513</v>
      </c>
      <c r="BU177" s="376">
        <f t="shared" si="543"/>
        <v>1.7312133641094682</v>
      </c>
      <c r="BV177" s="377">
        <f t="shared" si="544"/>
        <v>13.152516251670242</v>
      </c>
      <c r="BW177" s="378"/>
      <c r="BX177" s="379">
        <f>(BV177+BU177+BT177)/3</f>
        <v>6.2247091176576879</v>
      </c>
      <c r="BY177" s="509"/>
      <c r="BZ177" s="188">
        <f>RANK(CB177,CB$6:CB$178)</f>
        <v>10</v>
      </c>
      <c r="CA177" s="380" t="e">
        <f>#REF!</f>
        <v>#REF!</v>
      </c>
      <c r="CB177" s="70">
        <f>BV177</f>
        <v>13.152516251670242</v>
      </c>
      <c r="CC177" s="381" t="e">
        <f>#REF!+1</f>
        <v>#REF!</v>
      </c>
      <c r="CD177" s="983" t="e">
        <f>VLOOKUP(CC177,BZ$6:CB$178,2,FALSE)</f>
        <v>#REF!</v>
      </c>
      <c r="CE177" s="983" t="e">
        <f>VLOOKUP(CD177,CA$6:CC$178,2,FALSE)</f>
        <v>#REF!</v>
      </c>
      <c r="CF177" s="42"/>
      <c r="CG177" s="383" t="e">
        <f>RANK(CI177,CI$6:CI$178)</f>
        <v>#REF!</v>
      </c>
      <c r="CH177" s="380" t="e">
        <f>#REF!</f>
        <v>#REF!</v>
      </c>
      <c r="CI177" s="61" t="e">
        <f>#REF!</f>
        <v>#REF!</v>
      </c>
      <c r="CJ177" s="381">
        <f>CC243+1</f>
        <v>1</v>
      </c>
      <c r="CK177" s="385" t="e">
        <f>VLOOKUP(CJ177,CG$6:CI$178,2,FALSE)</f>
        <v>#N/A</v>
      </c>
      <c r="CL177" s="385" t="e">
        <f>VLOOKUP(CK177,CH$6:CJ$178,2,FALSE)</f>
        <v>#N/A</v>
      </c>
      <c r="CM177" s="45"/>
      <c r="CN177" s="120">
        <f>RANK(CP177,CP$6:CP$178)</f>
        <v>30</v>
      </c>
      <c r="CO177" s="385" t="e">
        <f>#REF!</f>
        <v>#REF!</v>
      </c>
      <c r="CP177" s="385">
        <f t="shared" si="534"/>
        <v>6.2247091176576879</v>
      </c>
      <c r="CQ177" s="381">
        <f>CJ243+1</f>
        <v>1</v>
      </c>
      <c r="CR177" s="385" t="str">
        <f>VLOOKUP(CQ177,CN$6:CP$178,2,FALSE)</f>
        <v>James Neal</v>
      </c>
      <c r="CS177" s="385">
        <f>VLOOKUP(CR177,CO$6:CQ$178,2,FALSE)</f>
        <v>17.783730695841452</v>
      </c>
      <c r="CT177" s="412"/>
      <c r="CU177" s="74"/>
      <c r="CV177" s="74"/>
      <c r="CW177" s="74"/>
      <c r="CX177" s="74"/>
      <c r="CY177" s="74"/>
      <c r="CZ177" s="74"/>
      <c r="DA177" s="74"/>
      <c r="DB177" s="14"/>
      <c r="DC177" s="14"/>
      <c r="DD177" s="14"/>
      <c r="DE177" s="14"/>
    </row>
    <row r="178" spans="2:109" ht="16.5" hidden="1" customHeight="1">
      <c r="B178" s="320" t="str">
        <f t="shared" si="520"/>
        <v>Richards</v>
      </c>
      <c r="C178" s="277" t="s">
        <v>147</v>
      </c>
      <c r="D178" s="360">
        <v>81</v>
      </c>
      <c r="E178" s="958">
        <v>74</v>
      </c>
      <c r="F178" s="226">
        <v>48</v>
      </c>
      <c r="G178" s="226"/>
      <c r="H178" s="190">
        <v>23</v>
      </c>
      <c r="I178" s="82">
        <v>18</v>
      </c>
      <c r="J178" s="233">
        <v>12</v>
      </c>
      <c r="K178" s="233"/>
      <c r="L178" s="191">
        <f t="shared" si="545"/>
        <v>21.864197530864196</v>
      </c>
      <c r="M178" s="241">
        <f t="shared" si="537"/>
        <v>18.72972972972973</v>
      </c>
      <c r="N178" s="369">
        <f t="shared" si="538"/>
        <v>19.25</v>
      </c>
      <c r="O178" s="369"/>
      <c r="P178" s="370">
        <f>(L178/(L$146))*1000</f>
        <v>9.3516852468620861</v>
      </c>
      <c r="Q178" s="370">
        <f>(M178/(M$146))*1000</f>
        <v>7.4994500163455786</v>
      </c>
      <c r="R178" s="370">
        <f>(N178/(N$146))*1000</f>
        <v>7.4472400645782306</v>
      </c>
      <c r="S178" s="370"/>
      <c r="T178" s="371">
        <f>(P178-H$147)</f>
        <v>1.1549639353866752</v>
      </c>
      <c r="U178" s="371">
        <f>(Q178-I$147)</f>
        <v>-0.25248796815054497</v>
      </c>
      <c r="V178" s="371">
        <f>(R178-J$147)</f>
        <v>-1.5446502585948707E-2</v>
      </c>
      <c r="W178" s="371"/>
      <c r="X178" s="365">
        <v>43</v>
      </c>
      <c r="Y178" s="365">
        <v>26</v>
      </c>
      <c r="Z178" s="366">
        <v>20</v>
      </c>
      <c r="AA178" s="366"/>
      <c r="AB178" s="372">
        <f t="shared" si="546"/>
        <v>40.876543209876544</v>
      </c>
      <c r="AC178" s="373">
        <f t="shared" si="539"/>
        <v>27.054054054054056</v>
      </c>
      <c r="AD178" s="373">
        <f t="shared" si="540"/>
        <v>32.083333333333336</v>
      </c>
      <c r="AE178" s="373"/>
      <c r="AF178" s="374">
        <f>(AB178/AB$146)*1000</f>
        <v>10.055877331450064</v>
      </c>
      <c r="AG178" s="374">
        <f>(AC178/AC$146)*1000</f>
        <v>6.5433879917161972</v>
      </c>
      <c r="AH178" s="374">
        <f>(AD178/AD$146)*1000</f>
        <v>6.9464914679902545</v>
      </c>
      <c r="AI178" s="374"/>
      <c r="AJ178" s="375">
        <f>(AF178-H$147)</f>
        <v>1.8591560199746535</v>
      </c>
      <c r="AK178" s="375">
        <f>(AG178-I$147)</f>
        <v>-1.2085499927799264</v>
      </c>
      <c r="AL178" s="375">
        <f>(AH178-J$147)</f>
        <v>-0.51619509917392481</v>
      </c>
      <c r="AM178" s="375"/>
      <c r="AN178" s="365">
        <v>21</v>
      </c>
      <c r="AO178" s="365">
        <v>14</v>
      </c>
      <c r="AP178" s="366">
        <v>15</v>
      </c>
      <c r="AQ178" s="366"/>
      <c r="AR178" s="372">
        <f t="shared" si="547"/>
        <v>19.962962962962962</v>
      </c>
      <c r="AS178" s="373">
        <f t="shared" si="535"/>
        <v>14.567567567567568</v>
      </c>
      <c r="AT178" s="373">
        <f t="shared" si="536"/>
        <v>24.0625</v>
      </c>
      <c r="AU178" s="373"/>
      <c r="AV178" s="374">
        <f>((AR178/AR$146)*1000)</f>
        <v>9.6893049089606436</v>
      </c>
      <c r="AW178" s="374">
        <f>((AS178/AS$146)*1000)</f>
        <v>7.2567441104525043</v>
      </c>
      <c r="AX178" s="374">
        <f>((AT178/AT$146)*1000)</f>
        <v>10.218965219780381</v>
      </c>
      <c r="AY178" s="374"/>
      <c r="AZ178" s="375">
        <f>(AV178-H$147)</f>
        <v>1.4925835974852326</v>
      </c>
      <c r="BA178" s="375">
        <f>(AW178-I$147)</f>
        <v>-0.49519387404361925</v>
      </c>
      <c r="BB178" s="375">
        <f>(AX178-J$147)</f>
        <v>2.756278652616202</v>
      </c>
      <c r="BC178" s="375"/>
      <c r="BD178" s="365">
        <v>184</v>
      </c>
      <c r="BE178" s="365">
        <v>171</v>
      </c>
      <c r="BF178" s="366">
        <v>82</v>
      </c>
      <c r="BG178" s="366"/>
      <c r="BH178" s="372">
        <f t="shared" si="548"/>
        <v>174.91358024691357</v>
      </c>
      <c r="BI178" s="373">
        <f t="shared" si="541"/>
        <v>177.93243243243245</v>
      </c>
      <c r="BJ178" s="373">
        <f t="shared" si="542"/>
        <v>131.54166666666666</v>
      </c>
      <c r="BK178" s="373"/>
      <c r="BL178" s="374">
        <f>(BH178/BH$146)*1000</f>
        <v>7.4638371184725516</v>
      </c>
      <c r="BM178" s="374">
        <f>(BI178/BI$146)*1000</f>
        <v>7.3931461146196211</v>
      </c>
      <c r="BN178" s="374">
        <f>(BJ178/BJ$146)*1000</f>
        <v>5.2552850870132071</v>
      </c>
      <c r="BO178" s="374"/>
      <c r="BP178" s="375">
        <f>(BL178-H$147)</f>
        <v>-0.73288419300285934</v>
      </c>
      <c r="BQ178" s="375">
        <f>(BM178-I$147)</f>
        <v>-0.35879186987650247</v>
      </c>
      <c r="BR178" s="375">
        <f>(BN178-J$147)</f>
        <v>-2.2074014801509723</v>
      </c>
      <c r="BS178" s="375"/>
      <c r="BT178" s="376">
        <f t="shared" si="549"/>
        <v>3.773819359843702</v>
      </c>
      <c r="BU178" s="376">
        <f t="shared" si="543"/>
        <v>-2.3150237048505931</v>
      </c>
      <c r="BV178" s="377">
        <f t="shared" si="544"/>
        <v>1.7235570705356196E-2</v>
      </c>
      <c r="BW178" s="378"/>
      <c r="BX178" s="379">
        <f>(BV178+BU178+BT178)/3</f>
        <v>0.49201040856615502</v>
      </c>
      <c r="BY178" s="509"/>
      <c r="BZ178" s="188" t="e">
        <f>RANK(CB178,CB$122:CB$167)</f>
        <v>#N/A</v>
      </c>
      <c r="CA178" s="380" t="e">
        <f>#REF!</f>
        <v>#REF!</v>
      </c>
      <c r="CB178" s="70">
        <f>BV178</f>
        <v>1.7235570705356196E-2</v>
      </c>
      <c r="CC178" s="381">
        <f>CC149+1</f>
        <v>1</v>
      </c>
      <c r="CD178" s="385" t="str">
        <f>VLOOKUP(CC178,BZ$122:CB$167,2,FALSE)</f>
        <v>Sidney Crosby</v>
      </c>
      <c r="CE178" s="385">
        <f>VLOOKUP(CD178,CA$122:CC$167,2,FALSE)</f>
        <v>21.344000108134988</v>
      </c>
      <c r="CF178" s="42"/>
      <c r="CG178" s="383" t="e">
        <f>RANK(CI178,CI$122:CI$167)</f>
        <v>#REF!</v>
      </c>
      <c r="CH178" s="380" t="e">
        <f>#REF!</f>
        <v>#REF!</v>
      </c>
      <c r="CI178" s="61" t="e">
        <f>#REF!</f>
        <v>#REF!</v>
      </c>
      <c r="CJ178" s="381">
        <f>CJ149+1</f>
        <v>1</v>
      </c>
      <c r="CK178" s="385" t="e">
        <f>VLOOKUP(CJ178,CG$122:CI$167,2,FALSE)</f>
        <v>#N/A</v>
      </c>
      <c r="CL178" s="385" t="e">
        <f>VLOOKUP(CK178,CH$122:CJ$167,2,FALSE)</f>
        <v>#N/A</v>
      </c>
      <c r="CM178" s="45"/>
      <c r="CN178" s="120" t="e">
        <f>RANK(CP178,CP$122:CP$167)</f>
        <v>#N/A</v>
      </c>
      <c r="CO178" s="385" t="e">
        <f>#REF!</f>
        <v>#REF!</v>
      </c>
      <c r="CP178" s="385">
        <f t="shared" si="534"/>
        <v>0.49201040856615502</v>
      </c>
      <c r="CQ178" s="381">
        <f>CQ149+1</f>
        <v>1</v>
      </c>
      <c r="CR178" s="385" t="str">
        <f>VLOOKUP(CQ178,CN$122:CP$167,2,FALSE)</f>
        <v>Sidney Crosby</v>
      </c>
      <c r="CS178" s="385">
        <f>VLOOKUP(CR178,CO$122:CQ$167,2,FALSE)</f>
        <v>24.566141729625798</v>
      </c>
      <c r="CT178" s="412"/>
      <c r="CU178" s="74"/>
      <c r="CV178" s="74"/>
      <c r="CW178" s="74"/>
      <c r="CX178" s="74"/>
      <c r="CY178" s="74"/>
      <c r="CZ178" s="74"/>
      <c r="DA178" s="74"/>
      <c r="DB178" s="14"/>
      <c r="DC178" s="14"/>
      <c r="DD178" s="14"/>
      <c r="DE178" s="14"/>
    </row>
    <row r="179" spans="2:109" ht="16.5" hidden="1" customHeight="1">
      <c r="B179" s="320" t="str">
        <f t="shared" si="520"/>
        <v>Ryder</v>
      </c>
      <c r="C179" s="277" t="s">
        <v>73</v>
      </c>
      <c r="D179" s="360">
        <v>82</v>
      </c>
      <c r="E179" s="959">
        <v>19</v>
      </c>
      <c r="F179" s="329">
        <v>46</v>
      </c>
      <c r="G179" s="329"/>
      <c r="H179" s="330">
        <v>35</v>
      </c>
      <c r="I179" s="93">
        <v>6</v>
      </c>
      <c r="J179" s="260">
        <v>16</v>
      </c>
      <c r="K179" s="260"/>
      <c r="L179" s="331">
        <f t="shared" si="545"/>
        <v>32.865853658536587</v>
      </c>
      <c r="M179" s="242">
        <f t="shared" si="537"/>
        <v>24.315789473684209</v>
      </c>
      <c r="N179" s="972">
        <f t="shared" si="538"/>
        <v>26.782608695652172</v>
      </c>
      <c r="O179" s="972"/>
      <c r="P179" s="973">
        <f>(L179/(L$146))*1000</f>
        <v>14.057278724737017</v>
      </c>
      <c r="Q179" s="370">
        <f>(M179/(M$146))*1000</f>
        <v>9.7361280913960133</v>
      </c>
      <c r="R179" s="974">
        <f>(N179/(N$146))*1000</f>
        <v>10.361377481152321</v>
      </c>
      <c r="S179" s="974"/>
      <c r="T179" s="975">
        <f>(P179-H$147)</f>
        <v>5.8605574132616063</v>
      </c>
      <c r="U179" s="371">
        <f>(Q179-I$147)</f>
        <v>1.9841901068998897</v>
      </c>
      <c r="V179" s="976">
        <f>(R179-J$147)</f>
        <v>2.8986909139881414</v>
      </c>
      <c r="W179" s="976"/>
      <c r="X179" s="364">
        <v>27</v>
      </c>
      <c r="Y179" s="365">
        <v>8</v>
      </c>
      <c r="Z179" s="366">
        <v>19</v>
      </c>
      <c r="AA179" s="366"/>
      <c r="AB179" s="372">
        <f t="shared" si="546"/>
        <v>25.353658536585368</v>
      </c>
      <c r="AC179" s="373">
        <f t="shared" si="539"/>
        <v>32.421052631578945</v>
      </c>
      <c r="AD179" s="977">
        <f t="shared" si="540"/>
        <v>31.804347826086957</v>
      </c>
      <c r="AE179" s="977"/>
      <c r="AF179" s="978">
        <f>(AB179/AB$146)*1000</f>
        <v>6.2371536369487499</v>
      </c>
      <c r="AG179" s="374">
        <f>(AC179/AC$146)*1000</f>
        <v>7.841469010315766</v>
      </c>
      <c r="AH179" s="979">
        <f>(AD179/AD$146)*1000</f>
        <v>6.8860871943555555</v>
      </c>
      <c r="AI179" s="979"/>
      <c r="AJ179" s="980">
        <f>(AF179-H$147)</f>
        <v>-1.959567674526661</v>
      </c>
      <c r="AK179" s="375">
        <f>(AG179-I$147)</f>
        <v>8.9531025819642451E-2</v>
      </c>
      <c r="AL179" s="981">
        <f>(AH179-J$147)</f>
        <v>-0.57659937280862383</v>
      </c>
      <c r="AM179" s="981"/>
      <c r="AN179" s="364">
        <v>10</v>
      </c>
      <c r="AO179" s="365">
        <v>6</v>
      </c>
      <c r="AP179" s="366">
        <v>17</v>
      </c>
      <c r="AQ179" s="366"/>
      <c r="AR179" s="372">
        <f t="shared" si="547"/>
        <v>9.3902439024390247</v>
      </c>
      <c r="AS179" s="373">
        <f t="shared" si="535"/>
        <v>24.315789473684209</v>
      </c>
      <c r="AT179" s="977">
        <f t="shared" si="536"/>
        <v>28.456521739130434</v>
      </c>
      <c r="AU179" s="977"/>
      <c r="AV179" s="978">
        <f>((AR179/AR$146)*1000)</f>
        <v>4.5576869780825335</v>
      </c>
      <c r="AW179" s="374">
        <f>((AS179/AS$146)*1000)</f>
        <v>12.112760846018466</v>
      </c>
      <c r="AX179" s="979">
        <f>((AT179/AT$146)*1000)</f>
        <v>12.085037129479407</v>
      </c>
      <c r="AY179" s="979"/>
      <c r="AZ179" s="980">
        <f>(AV179-H$147)</f>
        <v>-3.6390343333928774</v>
      </c>
      <c r="BA179" s="375">
        <f>(AW179-I$147)</f>
        <v>4.3608228615223421</v>
      </c>
      <c r="BB179" s="981">
        <f>(AX179-J$147)</f>
        <v>4.6223505623152272</v>
      </c>
      <c r="BC179" s="981"/>
      <c r="BD179" s="364">
        <v>211</v>
      </c>
      <c r="BE179" s="365">
        <v>42</v>
      </c>
      <c r="BF179" s="366">
        <v>101</v>
      </c>
      <c r="BG179" s="366"/>
      <c r="BH179" s="372">
        <f t="shared" si="548"/>
        <v>198.13414634146341</v>
      </c>
      <c r="BI179" s="373">
        <f t="shared" si="541"/>
        <v>170.21052631578948</v>
      </c>
      <c r="BJ179" s="977">
        <f t="shared" si="542"/>
        <v>169.06521739130434</v>
      </c>
      <c r="BK179" s="977"/>
      <c r="BL179" s="978">
        <f>(BH179/BH$146)*1000</f>
        <v>8.4546951346642629</v>
      </c>
      <c r="BM179" s="374">
        <f>(BI179/BI$146)*1000</f>
        <v>7.0722985916398216</v>
      </c>
      <c r="BN179" s="979">
        <f>(BJ179/BJ$146)*1000</f>
        <v>6.7544067078048853</v>
      </c>
      <c r="BO179" s="979"/>
      <c r="BP179" s="980">
        <f>(BL179-H$147)</f>
        <v>0.25797382318885198</v>
      </c>
      <c r="BQ179" s="375">
        <f>(BM179-I$147)</f>
        <v>-0.67963939285630204</v>
      </c>
      <c r="BR179" s="981">
        <f>(BN179-J$147)</f>
        <v>-0.70827985935929405</v>
      </c>
      <c r="BS179" s="981"/>
      <c r="BT179" s="982">
        <f t="shared" si="549"/>
        <v>0.51992922853091983</v>
      </c>
      <c r="BU179" s="376">
        <f t="shared" si="543"/>
        <v>5.7549046013855722</v>
      </c>
      <c r="BV179" s="377">
        <f t="shared" si="544"/>
        <v>6.2361622441354507</v>
      </c>
      <c r="BW179" s="378"/>
      <c r="BX179" s="379">
        <f>(BV179+BU179+BT179)/3</f>
        <v>4.1703320246839803</v>
      </c>
      <c r="BY179" s="509"/>
      <c r="BZ179" s="188" t="e">
        <f>RANK(CB179,CB$6:CB$178)</f>
        <v>#N/A</v>
      </c>
      <c r="CA179" s="380" t="e">
        <f>#REF!</f>
        <v>#REF!</v>
      </c>
      <c r="CB179" s="70">
        <f>BV179</f>
        <v>6.2361622441354507</v>
      </c>
      <c r="CC179" s="381">
        <f>CC178+1</f>
        <v>2</v>
      </c>
      <c r="CD179" s="983" t="str">
        <f>VLOOKUP(CC179,BZ$6:CB$178,2,FALSE)</f>
        <v>Ryan Getzlaf</v>
      </c>
      <c r="CE179" s="983">
        <f>VLOOKUP(CD179,CA$6:CC$178,2,FALSE)</f>
        <v>10.782247900511594</v>
      </c>
      <c r="CF179" s="42"/>
      <c r="CG179" s="383" t="e">
        <f>RANK(CI179,CI$6:CI$178)</f>
        <v>#REF!</v>
      </c>
      <c r="CH179" s="380" t="e">
        <f>#REF!</f>
        <v>#REF!</v>
      </c>
      <c r="CI179" s="61" t="e">
        <f>#REF!</f>
        <v>#REF!</v>
      </c>
      <c r="CJ179" s="381">
        <f>CJ178+1</f>
        <v>2</v>
      </c>
      <c r="CK179" s="385" t="e">
        <f>VLOOKUP(CJ179,CG$6:CI$178,2,FALSE)</f>
        <v>#N/A</v>
      </c>
      <c r="CL179" s="385" t="e">
        <f>VLOOKUP(CK179,CH$6:CJ$178,2,FALSE)</f>
        <v>#N/A</v>
      </c>
      <c r="CM179" s="45"/>
      <c r="CN179" s="120" t="e">
        <f>RANK(CP179,CP$6:CP$178)</f>
        <v>#N/A</v>
      </c>
      <c r="CO179" s="385" t="e">
        <f>#REF!</f>
        <v>#REF!</v>
      </c>
      <c r="CP179" s="385">
        <f t="shared" si="534"/>
        <v>4.1703320246839803</v>
      </c>
      <c r="CQ179" s="381">
        <f>CQ178+1</f>
        <v>2</v>
      </c>
      <c r="CR179" s="385" t="str">
        <f>VLOOKUP(CQ179,CN$6:CP$178,2,FALSE)</f>
        <v>Phil Kessel</v>
      </c>
      <c r="CS179" s="385">
        <f>VLOOKUP(CR179,CO$6:CQ$178,2,FALSE)</f>
        <v>13.108642385450988</v>
      </c>
      <c r="CT179" s="412"/>
      <c r="CU179" s="74"/>
      <c r="CV179" s="74"/>
      <c r="CW179" s="74"/>
      <c r="CX179" s="74"/>
      <c r="CY179" s="74"/>
      <c r="CZ179" s="74"/>
      <c r="DA179" s="74"/>
      <c r="DB179" s="14"/>
      <c r="DC179" s="14"/>
      <c r="DD179" s="14"/>
      <c r="DE179" s="14"/>
    </row>
    <row r="180" spans="2:109" ht="16.5" hidden="1" customHeight="1">
      <c r="B180" s="320" t="str">
        <f t="shared" si="520"/>
        <v>Salo</v>
      </c>
      <c r="C180" s="964" t="s">
        <v>152</v>
      </c>
      <c r="D180" s="965">
        <v>27</v>
      </c>
      <c r="E180" s="960">
        <v>69</v>
      </c>
      <c r="F180" s="281">
        <v>46</v>
      </c>
      <c r="G180" s="281"/>
      <c r="H180" s="283">
        <v>3</v>
      </c>
      <c r="I180" s="285">
        <v>9</v>
      </c>
      <c r="J180" s="287">
        <v>2</v>
      </c>
      <c r="K180" s="287"/>
      <c r="L180" s="288">
        <f t="shared" si="545"/>
        <v>8.5555555555555554</v>
      </c>
      <c r="M180" s="489">
        <f t="shared" si="537"/>
        <v>10.043478260869565</v>
      </c>
      <c r="N180" s="369">
        <f t="shared" si="538"/>
        <v>3.3478260869565215</v>
      </c>
      <c r="O180" s="369"/>
      <c r="P180" s="370">
        <f>(L180/(L$146))*1000</f>
        <v>3.6593550965982078</v>
      </c>
      <c r="Q180" s="370">
        <f>(M180/(M$146))*1000</f>
        <v>4.0214442116635709</v>
      </c>
      <c r="R180" s="370">
        <f>(N180/(N$146))*1000</f>
        <v>1.2951721851440401</v>
      </c>
      <c r="S180" s="370"/>
      <c r="T180" s="371">
        <f>(P180-H$147)</f>
        <v>-4.5373662148772027</v>
      </c>
      <c r="U180" s="371">
        <f>(Q180-I$147)</f>
        <v>-3.7304937728325527</v>
      </c>
      <c r="V180" s="371">
        <f>(R180-J$147)</f>
        <v>-6.1675143820201388</v>
      </c>
      <c r="W180" s="371"/>
      <c r="X180" s="1023">
        <v>4</v>
      </c>
      <c r="Y180" s="1023">
        <v>16</v>
      </c>
      <c r="Z180" s="1024">
        <v>15</v>
      </c>
      <c r="AA180" s="1024"/>
      <c r="AB180" s="372">
        <f t="shared" si="546"/>
        <v>11.407407407407407</v>
      </c>
      <c r="AC180" s="373">
        <f t="shared" si="539"/>
        <v>17.855072463768117</v>
      </c>
      <c r="AD180" s="373">
        <f t="shared" si="540"/>
        <v>25.108695652173914</v>
      </c>
      <c r="AE180" s="373"/>
      <c r="AF180" s="374">
        <f>(AB180/AB$146)*1000</f>
        <v>2.8062913483116461</v>
      </c>
      <c r="AG180" s="374">
        <f>(AC180/AC$146)*1000</f>
        <v>4.3184901795941908</v>
      </c>
      <c r="AH180" s="374">
        <f>(AD180/AD$146)*1000</f>
        <v>5.4363846271228073</v>
      </c>
      <c r="AI180" s="374"/>
      <c r="AJ180" s="375">
        <f>(AF180-H$147)</f>
        <v>-5.3904299631637649</v>
      </c>
      <c r="AK180" s="375">
        <f>(AG180-I$147)</f>
        <v>-3.4334478049019328</v>
      </c>
      <c r="AL180" s="375">
        <f>(AH180-J$147)</f>
        <v>-2.026301940041372</v>
      </c>
      <c r="AM180" s="375"/>
      <c r="AN180" s="1023">
        <v>3</v>
      </c>
      <c r="AO180" s="365">
        <v>14</v>
      </c>
      <c r="AP180" s="366">
        <v>7</v>
      </c>
      <c r="AQ180" s="366"/>
      <c r="AR180" s="372">
        <f t="shared" si="547"/>
        <v>8.5555555555555554</v>
      </c>
      <c r="AS180" s="1026">
        <f t="shared" si="535"/>
        <v>15.623188405797102</v>
      </c>
      <c r="AT180" s="373">
        <f t="shared" si="536"/>
        <v>11.717391304347826</v>
      </c>
      <c r="AU180" s="373"/>
      <c r="AV180" s="374">
        <f>((AR180/AR$146)*1000)</f>
        <v>4.1525592466974199</v>
      </c>
      <c r="AW180" s="374">
        <f>((AS180/AS$146)*1000)</f>
        <v>7.782595132949063</v>
      </c>
      <c r="AX180" s="374">
        <f>((AT180/AT$146)*1000)</f>
        <v>4.9761917591974036</v>
      </c>
      <c r="AY180" s="374"/>
      <c r="AZ180" s="375">
        <f>(AV180-H$147)</f>
        <v>-4.044162064777991</v>
      </c>
      <c r="BA180" s="375">
        <f>(AW180-I$147)</f>
        <v>3.0657148452939431E-2</v>
      </c>
      <c r="BB180" s="375">
        <f>(AX180-J$147)</f>
        <v>-2.4864948079667757</v>
      </c>
      <c r="BC180" s="375"/>
      <c r="BD180" s="1023">
        <v>39</v>
      </c>
      <c r="BE180" s="1023">
        <v>136</v>
      </c>
      <c r="BF180" s="1024">
        <v>48</v>
      </c>
      <c r="BG180" s="1024"/>
      <c r="BH180" s="372">
        <f t="shared" si="548"/>
        <v>111.22222222222221</v>
      </c>
      <c r="BI180" s="1026">
        <f t="shared" si="541"/>
        <v>151.768115942029</v>
      </c>
      <c r="BJ180" s="373">
        <f t="shared" si="542"/>
        <v>80.347826086956516</v>
      </c>
      <c r="BK180" s="373"/>
      <c r="BL180" s="374">
        <f>(BH180/BH$146)*1000</f>
        <v>4.7460268633765681</v>
      </c>
      <c r="BM180" s="374">
        <f>(BI180/BI$146)*1000</f>
        <v>6.3060108905442718</v>
      </c>
      <c r="BN180" s="374">
        <f>(BJ180/BJ$146)*1000</f>
        <v>3.2100150690557867</v>
      </c>
      <c r="BO180" s="374"/>
      <c r="BP180" s="375">
        <f>(BL180-H$147)</f>
        <v>-3.4506944480988428</v>
      </c>
      <c r="BQ180" s="375">
        <f>(BM180-I$147)</f>
        <v>-1.4459270939518518</v>
      </c>
      <c r="BR180" s="375">
        <f>(BN180-J$147)</f>
        <v>-4.2526714981083931</v>
      </c>
      <c r="BS180" s="375"/>
      <c r="BT180" s="1035">
        <f t="shared" si="549"/>
        <v>-17.422652690917801</v>
      </c>
      <c r="BU180" s="376">
        <f t="shared" si="543"/>
        <v>-8.579211523233397</v>
      </c>
      <c r="BV180" s="377">
        <f t="shared" si="544"/>
        <v>-14.93298262813668</v>
      </c>
      <c r="BW180" s="378"/>
      <c r="BX180" s="379">
        <f>(BV180+BU180+BT180)/3</f>
        <v>-13.644948947429292</v>
      </c>
      <c r="BY180" s="509"/>
      <c r="BZ180" s="188" t="e">
        <f>RANK(CB180,CB$137:CB$156)</f>
        <v>#N/A</v>
      </c>
      <c r="CA180" s="380" t="e">
        <f>#REF!</f>
        <v>#REF!</v>
      </c>
      <c r="CB180" s="70">
        <f>BV180</f>
        <v>-14.93298262813668</v>
      </c>
      <c r="CC180" s="1037">
        <v>1</v>
      </c>
      <c r="CD180" s="385" t="str">
        <f>VLOOKUP(CC180,BZ$137:CB$156,2,FALSE)</f>
        <v>P.K. Subban</v>
      </c>
      <c r="CE180" s="385">
        <f>VLOOKUP(CD180,CA$137:CC$156,2,FALSE)</f>
        <v>-1.2274530594751214</v>
      </c>
      <c r="CF180" s="42"/>
      <c r="CG180" s="383" t="e">
        <f>RANK(CI180,CI$137:CI$156)</f>
        <v>#REF!</v>
      </c>
      <c r="CH180" s="380" t="e">
        <f>#REF!</f>
        <v>#REF!</v>
      </c>
      <c r="CI180" s="61" t="e">
        <f>#REF!</f>
        <v>#REF!</v>
      </c>
      <c r="CJ180" s="1037">
        <v>1</v>
      </c>
      <c r="CK180" s="385" t="e">
        <f>VLOOKUP(CJ180,CG$137:CI$156,2,FALSE)</f>
        <v>#N/A</v>
      </c>
      <c r="CL180" s="385" t="e">
        <f>VLOOKUP(CK180,CH$137:CJ$156,2,FALSE)</f>
        <v>#N/A</v>
      </c>
      <c r="CM180" s="411"/>
      <c r="CN180" s="120" t="e">
        <f>RANK(CP180,CP$137:CP$156)</f>
        <v>#N/A</v>
      </c>
      <c r="CO180" s="385" t="e">
        <f>#REF!</f>
        <v>#REF!</v>
      </c>
      <c r="CP180" s="385">
        <f t="shared" si="534"/>
        <v>-13.644948947429292</v>
      </c>
      <c r="CQ180" s="1037">
        <v>1</v>
      </c>
      <c r="CR180" s="385" t="str">
        <f>VLOOKUP(CQ180,CN$137:CP$156,2,FALSE)</f>
        <v>P.K. Subban</v>
      </c>
      <c r="CS180" s="385">
        <f>VLOOKUP(CR180,CO$137:CQ$156,2,FALSE)</f>
        <v>4.010834450056743</v>
      </c>
      <c r="CT180" s="412"/>
      <c r="CU180" s="74"/>
      <c r="CV180" s="74"/>
      <c r="CW180" s="74"/>
      <c r="CX180" s="74"/>
      <c r="CY180" s="74"/>
      <c r="CZ180" s="74"/>
      <c r="DA180" s="74"/>
      <c r="DB180" s="14"/>
      <c r="DC180" s="14"/>
      <c r="DD180" s="14"/>
      <c r="DE180" s="14"/>
    </row>
    <row r="181" spans="2:109" ht="16.5" hidden="1" customHeight="1">
      <c r="B181" s="320" t="str">
        <f t="shared" si="520"/>
        <v>Selanne</v>
      </c>
      <c r="C181" s="277" t="s">
        <v>142</v>
      </c>
      <c r="D181" s="360">
        <v>73</v>
      </c>
      <c r="E181" s="955">
        <v>82</v>
      </c>
      <c r="F181" s="224">
        <v>46</v>
      </c>
      <c r="G181" s="224"/>
      <c r="H181" s="155">
        <v>31</v>
      </c>
      <c r="I181" s="156">
        <v>26</v>
      </c>
      <c r="J181" s="231">
        <v>12</v>
      </c>
      <c r="K181" s="231"/>
      <c r="L181" s="157">
        <f t="shared" si="545"/>
        <v>32.698630136986303</v>
      </c>
      <c r="M181" s="240">
        <f t="shared" si="537"/>
        <v>24.414634146341463</v>
      </c>
      <c r="N181" s="369">
        <f t="shared" si="538"/>
        <v>20.086956521739129</v>
      </c>
      <c r="O181" s="369"/>
      <c r="P181" s="370">
        <f>(L181/(L$146))*1000</f>
        <v>13.985754410286303</v>
      </c>
      <c r="Q181" s="370">
        <f>(M181/(M$146))*1000</f>
        <v>9.7757058478651029</v>
      </c>
      <c r="R181" s="370">
        <f>(N181/(N$146))*1000</f>
        <v>7.7710331108642405</v>
      </c>
      <c r="S181" s="370"/>
      <c r="T181" s="371">
        <f>(P181-H$147)</f>
        <v>5.7890330988108918</v>
      </c>
      <c r="U181" s="371">
        <f>(Q181-I$147)</f>
        <v>2.0237678633689793</v>
      </c>
      <c r="V181" s="371">
        <f>(R181-J$147)</f>
        <v>0.3083465437000612</v>
      </c>
      <c r="W181" s="371"/>
      <c r="X181" s="365">
        <v>49</v>
      </c>
      <c r="Y181" s="365">
        <v>40</v>
      </c>
      <c r="Z181" s="366">
        <v>12</v>
      </c>
      <c r="AA181" s="366"/>
      <c r="AB181" s="372">
        <f t="shared" si="546"/>
        <v>51.684931506849317</v>
      </c>
      <c r="AC181" s="373">
        <f t="shared" si="539"/>
        <v>37.560975609756099</v>
      </c>
      <c r="AD181" s="373">
        <f t="shared" si="540"/>
        <v>20.086956521739129</v>
      </c>
      <c r="AE181" s="373"/>
      <c r="AF181" s="374">
        <f>(AB181/AB$146)*1000</f>
        <v>12.714806348685986</v>
      </c>
      <c r="AG181" s="374">
        <f>(AC181/AC$146)*1000</f>
        <v>9.0846287314633898</v>
      </c>
      <c r="AH181" s="374">
        <f>(AD181/AD$146)*1000</f>
        <v>4.3491077016982462</v>
      </c>
      <c r="AI181" s="374"/>
      <c r="AJ181" s="375">
        <f>(AF181-H$147)</f>
        <v>4.5180850372105752</v>
      </c>
      <c r="AK181" s="375">
        <f>(AG181-I$147)</f>
        <v>1.3326907469672662</v>
      </c>
      <c r="AL181" s="375">
        <f>(AH181-J$147)</f>
        <v>-3.1135788654659331</v>
      </c>
      <c r="AM181" s="375"/>
      <c r="AN181" s="365">
        <v>34</v>
      </c>
      <c r="AO181" s="365">
        <v>28</v>
      </c>
      <c r="AP181" s="366">
        <v>7</v>
      </c>
      <c r="AQ181" s="366"/>
      <c r="AR181" s="372">
        <f t="shared" si="547"/>
        <v>35.863013698630134</v>
      </c>
      <c r="AS181" s="373">
        <f t="shared" si="535"/>
        <v>26.292682926829269</v>
      </c>
      <c r="AT181" s="373">
        <f t="shared" si="536"/>
        <v>11.717391304347826</v>
      </c>
      <c r="AU181" s="373"/>
      <c r="AV181" s="374">
        <f>((AR181/AR$146)*1000)</f>
        <v>17.406618212183702</v>
      </c>
      <c r="AW181" s="374">
        <f>((AS181/AS$146)*1000)</f>
        <v>13.097538150572813</v>
      </c>
      <c r="AX181" s="374">
        <f>((AT181/AT$146)*1000)</f>
        <v>4.9761917591974036</v>
      </c>
      <c r="AY181" s="374"/>
      <c r="AZ181" s="375">
        <f>(AV181-H$147)</f>
        <v>9.2098969007082907</v>
      </c>
      <c r="BA181" s="375">
        <f>(AW181-I$147)</f>
        <v>5.3456001660766894</v>
      </c>
      <c r="BB181" s="375">
        <f>(AX181-J$147)</f>
        <v>-2.4864948079667757</v>
      </c>
      <c r="BC181" s="375"/>
      <c r="BD181" s="365">
        <v>213</v>
      </c>
      <c r="BE181" s="365">
        <v>210</v>
      </c>
      <c r="BF181" s="366">
        <v>96</v>
      </c>
      <c r="BG181" s="366"/>
      <c r="BH181" s="372">
        <f t="shared" si="548"/>
        <v>224.67123287671234</v>
      </c>
      <c r="BI181" s="373">
        <f t="shared" si="541"/>
        <v>197.19512195121951</v>
      </c>
      <c r="BJ181" s="373">
        <f t="shared" si="542"/>
        <v>160.69565217391303</v>
      </c>
      <c r="BK181" s="373"/>
      <c r="BL181" s="374">
        <f>(BH181/BH$146)*1000</f>
        <v>9.5870742856616253</v>
      </c>
      <c r="BM181" s="374">
        <f>(BI181/BI$146)*1000</f>
        <v>8.1935166610461341</v>
      </c>
      <c r="BN181" s="374">
        <f>(BJ181/BJ$146)*1000</f>
        <v>6.4200301381115734</v>
      </c>
      <c r="BO181" s="374"/>
      <c r="BP181" s="375">
        <f>(BL181-H$147)</f>
        <v>1.3903529741862144</v>
      </c>
      <c r="BQ181" s="375">
        <f>(BM181-I$147)</f>
        <v>0.44157867655001048</v>
      </c>
      <c r="BR181" s="375">
        <f>(BN181-J$147)</f>
        <v>-1.0426564290526059</v>
      </c>
      <c r="BS181" s="375"/>
      <c r="BT181" s="376">
        <f t="shared" si="549"/>
        <v>20.907368010915974</v>
      </c>
      <c r="BU181" s="376">
        <f t="shared" si="543"/>
        <v>9.1436374529629454</v>
      </c>
      <c r="BV181" s="377">
        <f t="shared" si="544"/>
        <v>-6.3343835587852535</v>
      </c>
      <c r="BW181" s="378"/>
      <c r="BX181" s="379">
        <f>(BV181+BU181+BT181)/3</f>
        <v>7.9055406350312225</v>
      </c>
      <c r="BY181" s="509"/>
      <c r="BZ181" s="188" t="e">
        <f>RANK(CB181,CB$122:CB$167)</f>
        <v>#N/A</v>
      </c>
      <c r="CA181" s="380" t="e">
        <f>#REF!</f>
        <v>#REF!</v>
      </c>
      <c r="CB181" s="70">
        <f>BV181</f>
        <v>-6.3343835587852535</v>
      </c>
      <c r="CC181" s="381">
        <f>CC117+1</f>
        <v>6</v>
      </c>
      <c r="CD181" s="385" t="str">
        <f>VLOOKUP(CC181,BZ$122:CB$167,2,FALSE)</f>
        <v>Thomas Vanek</v>
      </c>
      <c r="CE181" s="385">
        <f>VLOOKUP(CD181,CA$122:CC$167,2,FALSE)</f>
        <v>5.321641940974148</v>
      </c>
      <c r="CF181" s="42"/>
      <c r="CG181" s="383" t="e">
        <f>RANK(CI181,CI$122:CI$167)</f>
        <v>#REF!</v>
      </c>
      <c r="CH181" s="380" t="e">
        <f>#REF!</f>
        <v>#REF!</v>
      </c>
      <c r="CI181" s="61" t="e">
        <f>#REF!</f>
        <v>#REF!</v>
      </c>
      <c r="CJ181" s="381">
        <f>CJ117+1</f>
        <v>3</v>
      </c>
      <c r="CK181" s="385" t="e">
        <f>VLOOKUP(CJ181,CG$122:CI$167,2,FALSE)</f>
        <v>#N/A</v>
      </c>
      <c r="CL181" s="385" t="e">
        <f>VLOOKUP(CK181,CH$122:CJ$167,2,FALSE)</f>
        <v>#N/A</v>
      </c>
      <c r="CM181" s="45"/>
      <c r="CN181" s="120" t="e">
        <f>RANK(CP181,CP$122:CP$167)</f>
        <v>#N/A</v>
      </c>
      <c r="CO181" s="385" t="e">
        <f>#REF!</f>
        <v>#REF!</v>
      </c>
      <c r="CP181" s="385">
        <f t="shared" si="534"/>
        <v>7.9055406350312225</v>
      </c>
      <c r="CQ181" s="381">
        <f>CQ117+1</f>
        <v>6</v>
      </c>
      <c r="CR181" s="385" t="str">
        <f>VLOOKUP(CQ181,CN$122:CP$167,2,FALSE)</f>
        <v>Jeff Skinner</v>
      </c>
      <c r="CS181" s="385">
        <f>VLOOKUP(CR181,CO$122:CQ$167,2,FALSE)</f>
        <v>6.1065897010336441</v>
      </c>
      <c r="CT181" s="412"/>
      <c r="CU181" s="74"/>
      <c r="CV181" s="74"/>
      <c r="CW181" s="74"/>
      <c r="CX181" s="74"/>
      <c r="CY181" s="74"/>
      <c r="CZ181" s="74"/>
      <c r="DA181" s="74"/>
      <c r="DB181" s="14"/>
      <c r="DC181" s="14"/>
      <c r="DD181" s="14"/>
      <c r="DE181" s="14"/>
    </row>
    <row r="182" spans="2:109" ht="16.5" hidden="1" customHeight="1">
      <c r="B182" s="320" t="str">
        <f t="shared" si="520"/>
        <v>Souray*</v>
      </c>
      <c r="C182" s="277" t="s">
        <v>109</v>
      </c>
      <c r="D182" s="966">
        <v>37</v>
      </c>
      <c r="E182" s="955">
        <v>64</v>
      </c>
      <c r="F182" s="224">
        <v>44</v>
      </c>
      <c r="G182" s="224"/>
      <c r="H182" s="164">
        <v>4</v>
      </c>
      <c r="I182" s="156">
        <v>6</v>
      </c>
      <c r="J182" s="231">
        <v>7</v>
      </c>
      <c r="K182" s="231"/>
      <c r="L182" s="157">
        <f t="shared" si="545"/>
        <v>8.3243243243243246</v>
      </c>
      <c r="M182" s="240">
        <f t="shared" si="537"/>
        <v>7.21875</v>
      </c>
      <c r="N182" s="369">
        <f t="shared" si="538"/>
        <v>12.25</v>
      </c>
      <c r="O182" s="369"/>
      <c r="P182" s="370">
        <f>(L182/(L$146))*1000</f>
        <v>3.5604536075009592</v>
      </c>
      <c r="Q182" s="370">
        <f>(M182/(M$146))*1000</f>
        <v>2.8904130271331918</v>
      </c>
      <c r="R182" s="370">
        <f>(N182/(N$146))*1000</f>
        <v>4.7391527683679646</v>
      </c>
      <c r="S182" s="370"/>
      <c r="T182" s="371">
        <f>(P182-H$147)</f>
        <v>-4.6362677039744522</v>
      </c>
      <c r="U182" s="371">
        <f>(Q182-I$147)</f>
        <v>-4.8615249573629313</v>
      </c>
      <c r="V182" s="371">
        <f>(R182-J$147)</f>
        <v>-2.7235337987962147</v>
      </c>
      <c r="W182" s="371"/>
      <c r="X182" s="1038">
        <v>9</v>
      </c>
      <c r="Y182" s="365">
        <v>15</v>
      </c>
      <c r="Z182" s="366">
        <v>10</v>
      </c>
      <c r="AA182" s="366"/>
      <c r="AB182" s="372">
        <f t="shared" si="546"/>
        <v>18.72972972972973</v>
      </c>
      <c r="AC182" s="373">
        <f t="shared" si="539"/>
        <v>18.046875</v>
      </c>
      <c r="AD182" s="373">
        <f t="shared" si="540"/>
        <v>17.5</v>
      </c>
      <c r="AE182" s="373"/>
      <c r="AF182" s="374">
        <f>(AB182/AB$146)*1000</f>
        <v>4.6076270110792565</v>
      </c>
      <c r="AG182" s="374">
        <f>(AC182/AC$146)*1000</f>
        <v>4.3648802108203002</v>
      </c>
      <c r="AH182" s="374">
        <f>(AD182/AD$146)*1000</f>
        <v>3.7889953461765025</v>
      </c>
      <c r="AI182" s="374"/>
      <c r="AJ182" s="375">
        <f>(AF182-H$147)</f>
        <v>-3.5890943003961544</v>
      </c>
      <c r="AK182" s="375">
        <f>(AG182-I$147)</f>
        <v>-3.3870577736758234</v>
      </c>
      <c r="AL182" s="375">
        <f>(AH182-J$147)</f>
        <v>-3.6736912209876769</v>
      </c>
      <c r="AM182" s="375"/>
      <c r="AN182" s="1038">
        <v>4</v>
      </c>
      <c r="AO182" s="365">
        <v>6</v>
      </c>
      <c r="AP182" s="366">
        <v>5</v>
      </c>
      <c r="AQ182" s="366"/>
      <c r="AR182" s="372">
        <f t="shared" si="547"/>
        <v>8.3243243243243246</v>
      </c>
      <c r="AS182" s="373">
        <f t="shared" si="535"/>
        <v>7.21875</v>
      </c>
      <c r="AT182" s="373">
        <f t="shared" si="536"/>
        <v>8.75</v>
      </c>
      <c r="AU182" s="373"/>
      <c r="AV182" s="374">
        <f>((AR182/AR$146)*1000)</f>
        <v>4.0403279157055971</v>
      </c>
      <c r="AW182" s="374">
        <f>((AS182/AS$146)*1000)</f>
        <v>3.5959758761617322</v>
      </c>
      <c r="AX182" s="374">
        <f>((AT182/AT$146)*1000)</f>
        <v>3.7159873526474114</v>
      </c>
      <c r="AY182" s="374"/>
      <c r="AZ182" s="375">
        <f>(AV182-H$147)</f>
        <v>-4.1563933957698138</v>
      </c>
      <c r="BA182" s="375">
        <f>(AW182-I$147)</f>
        <v>-4.1559621083343909</v>
      </c>
      <c r="BB182" s="375">
        <f>(AX182-J$147)</f>
        <v>-3.7466992145167679</v>
      </c>
      <c r="BC182" s="375"/>
      <c r="BD182" s="1038">
        <v>113</v>
      </c>
      <c r="BE182" s="365">
        <v>179</v>
      </c>
      <c r="BF182" s="366">
        <v>80</v>
      </c>
      <c r="BG182" s="366"/>
      <c r="BH182" s="372">
        <f t="shared" si="548"/>
        <v>235.16216216216216</v>
      </c>
      <c r="BI182" s="373">
        <f t="shared" si="541"/>
        <v>215.359375</v>
      </c>
      <c r="BJ182" s="373">
        <f t="shared" si="542"/>
        <v>140</v>
      </c>
      <c r="BK182" s="373"/>
      <c r="BL182" s="374">
        <f>(BH182/BH$146)*1000</f>
        <v>10.034738711130915</v>
      </c>
      <c r="BM182" s="374">
        <f>(BI182/BI$146)*1000</f>
        <v>8.9482468415799961</v>
      </c>
      <c r="BN182" s="374">
        <f>(BJ182/BJ$146)*1000</f>
        <v>5.5932080748699322</v>
      </c>
      <c r="BO182" s="374"/>
      <c r="BP182" s="375">
        <f>(BL182-H$147)</f>
        <v>1.838017399655504</v>
      </c>
      <c r="BQ182" s="375">
        <f>(BM182-I$147)</f>
        <v>1.1963088570838725</v>
      </c>
      <c r="BR182" s="375">
        <f>(BN182-J$147)</f>
        <v>-1.8694784922942471</v>
      </c>
      <c r="BS182" s="375"/>
      <c r="BT182" s="376">
        <f t="shared" si="549"/>
        <v>-10.543738000484916</v>
      </c>
      <c r="BU182" s="376">
        <f t="shared" si="543"/>
        <v>-11.208235982289274</v>
      </c>
      <c r="BV182" s="377">
        <f t="shared" si="544"/>
        <v>-12.013402726594908</v>
      </c>
      <c r="BW182" s="378"/>
      <c r="BX182" s="379">
        <f>(BV182+BU182+BT182)/3</f>
        <v>-11.255125569789699</v>
      </c>
      <c r="BY182" s="509"/>
      <c r="BZ182" s="188">
        <f>RANK(CB182,CB$70:CB$185)</f>
        <v>99</v>
      </c>
      <c r="CA182" s="380" t="e">
        <f>#REF!</f>
        <v>#REF!</v>
      </c>
      <c r="CB182" s="70">
        <f>BV182</f>
        <v>-12.013402726594908</v>
      </c>
      <c r="CC182" s="510">
        <f>CC85+1</f>
        <v>12</v>
      </c>
      <c r="CD182" s="382" t="str">
        <f>VLOOKUP(CC182,BZ$70:CB$185,2,FALSE)</f>
        <v>Clarke MacArthur</v>
      </c>
      <c r="CE182" s="382">
        <f>VLOOKUP(CD182,CA$70:CC$185,2,FALSE)</f>
        <v>-2.6824822401490271</v>
      </c>
      <c r="CF182" s="42"/>
      <c r="CG182" s="383" t="e">
        <f>RANK(CI182,CI$70:CI$185)</f>
        <v>#REF!</v>
      </c>
      <c r="CH182" s="380" t="e">
        <f>#REF!</f>
        <v>#REF!</v>
      </c>
      <c r="CI182" s="61" t="e">
        <f>#REF!</f>
        <v>#REF!</v>
      </c>
      <c r="CJ182" s="510">
        <f>CJ85+1</f>
        <v>1</v>
      </c>
      <c r="CK182" s="1014" t="e">
        <f>VLOOKUP(CJ182,CG$70:CI$185,2,FALSE)</f>
        <v>#N/A</v>
      </c>
      <c r="CL182" s="1014" t="e">
        <f>VLOOKUP(CK182,CH$70:CJ$185,2,FALSE)</f>
        <v>#N/A</v>
      </c>
      <c r="CM182" s="45"/>
      <c r="CN182" s="120">
        <f>RANK(CP182,CP$70:CP$185)</f>
        <v>97</v>
      </c>
      <c r="CO182" s="385" t="e">
        <f>#REF!</f>
        <v>#REF!</v>
      </c>
      <c r="CP182" s="385">
        <f t="shared" si="534"/>
        <v>-11.255125569789699</v>
      </c>
      <c r="CQ182" s="510">
        <f>CQ85+1</f>
        <v>12</v>
      </c>
      <c r="CR182" s="1014" t="str">
        <f>VLOOKUP(CQ182,CN$70:CP$185,2,FALSE)</f>
        <v>Clarke MacArthur</v>
      </c>
      <c r="CS182" s="1014">
        <f>VLOOKUP(CR182,CO$70:CQ$185,2,FALSE)</f>
        <v>-5.4132351510164654</v>
      </c>
      <c r="CT182" s="412"/>
      <c r="CU182" s="74"/>
      <c r="CV182" s="74"/>
      <c r="CW182" s="74"/>
      <c r="CX182" s="74"/>
      <c r="CY182" s="74"/>
      <c r="CZ182" s="74"/>
      <c r="DA182" s="74"/>
      <c r="DB182" s="14"/>
      <c r="DC182" s="14"/>
      <c r="DD182" s="14"/>
      <c r="DE182" s="14"/>
    </row>
    <row r="183" spans="2:109" ht="16.5" hidden="1" customHeight="1">
      <c r="B183" s="320" t="str">
        <f t="shared" si="520"/>
        <v>Stewart</v>
      </c>
      <c r="C183" s="277" t="s">
        <v>146</v>
      </c>
      <c r="D183" s="360">
        <v>62</v>
      </c>
      <c r="E183" s="955">
        <v>79</v>
      </c>
      <c r="F183" s="224">
        <v>48</v>
      </c>
      <c r="G183" s="224"/>
      <c r="H183" s="155">
        <v>28</v>
      </c>
      <c r="I183" s="156">
        <v>15</v>
      </c>
      <c r="J183" s="231">
        <v>18</v>
      </c>
      <c r="K183" s="231"/>
      <c r="L183" s="157">
        <f t="shared" si="545"/>
        <v>34.774193548387096</v>
      </c>
      <c r="M183" s="240">
        <f t="shared" si="537"/>
        <v>14.620253164556964</v>
      </c>
      <c r="N183" s="369">
        <f t="shared" si="538"/>
        <v>28.875</v>
      </c>
      <c r="O183" s="369"/>
      <c r="P183" s="370">
        <f>(L183/(L$146))*1000</f>
        <v>14.873507811979813</v>
      </c>
      <c r="Q183" s="370">
        <f>(M183/(M$146))*1000</f>
        <v>5.8540010676115282</v>
      </c>
      <c r="R183" s="370">
        <f>(N183/(N$146))*1000</f>
        <v>11.170860096867347</v>
      </c>
      <c r="S183" s="370"/>
      <c r="T183" s="371">
        <f>(P183-H$147)</f>
        <v>6.6767865005044023</v>
      </c>
      <c r="U183" s="371">
        <f>(Q183-I$147)</f>
        <v>-1.8979369168845954</v>
      </c>
      <c r="V183" s="371">
        <f>(R183-J$147)</f>
        <v>3.7081735297031679</v>
      </c>
      <c r="W183" s="371"/>
      <c r="X183" s="365">
        <v>25</v>
      </c>
      <c r="Y183" s="365">
        <v>15</v>
      </c>
      <c r="Z183" s="366">
        <v>18</v>
      </c>
      <c r="AA183" s="366"/>
      <c r="AB183" s="372">
        <f t="shared" si="546"/>
        <v>31.048387096774192</v>
      </c>
      <c r="AC183" s="373">
        <f t="shared" si="539"/>
        <v>14.620253164556964</v>
      </c>
      <c r="AD183" s="373">
        <f t="shared" si="540"/>
        <v>28.875</v>
      </c>
      <c r="AE183" s="373"/>
      <c r="AF183" s="374">
        <f>(AB183/AB$146)*1000</f>
        <v>7.638091371412747</v>
      </c>
      <c r="AG183" s="374">
        <f>(AC183/AC$146)*1000</f>
        <v>3.5361054872468256</v>
      </c>
      <c r="AH183" s="374">
        <f>(AD183/AD$146)*1000</f>
        <v>6.2518423211912291</v>
      </c>
      <c r="AI183" s="374"/>
      <c r="AJ183" s="375">
        <f>(AF183-H$147)</f>
        <v>-0.55862994006266398</v>
      </c>
      <c r="AK183" s="375">
        <f>(AG183-I$147)</f>
        <v>-4.2158324972492984</v>
      </c>
      <c r="AL183" s="375">
        <f>(AH183-J$147)</f>
        <v>-1.2108442459729503</v>
      </c>
      <c r="AM183" s="375"/>
      <c r="AN183" s="365">
        <v>16</v>
      </c>
      <c r="AO183" s="365">
        <v>4</v>
      </c>
      <c r="AP183" s="366">
        <v>12</v>
      </c>
      <c r="AQ183" s="366"/>
      <c r="AR183" s="372">
        <f t="shared" si="547"/>
        <v>19.870967741935484</v>
      </c>
      <c r="AS183" s="373">
        <f t="shared" si="535"/>
        <v>3.8987341772151898</v>
      </c>
      <c r="AT183" s="373">
        <f t="shared" si="536"/>
        <v>19.25</v>
      </c>
      <c r="AU183" s="373"/>
      <c r="AV183" s="374">
        <f>((AR183/AR$146)*1000)</f>
        <v>9.6446537342649723</v>
      </c>
      <c r="AW183" s="374">
        <f>((AS183/AS$146)*1000)</f>
        <v>1.9421304310071803</v>
      </c>
      <c r="AX183" s="374">
        <f>((AT183/AT$146)*1000)</f>
        <v>8.1751721758243043</v>
      </c>
      <c r="AY183" s="374"/>
      <c r="AZ183" s="375">
        <f>(AV183-H$147)</f>
        <v>1.4479324227895614</v>
      </c>
      <c r="BA183" s="375">
        <f>(AW183-I$147)</f>
        <v>-5.8098075534889428</v>
      </c>
      <c r="BB183" s="375">
        <f>(AX183-J$147)</f>
        <v>0.712485608660125</v>
      </c>
      <c r="BC183" s="375"/>
      <c r="BD183" s="365">
        <v>162</v>
      </c>
      <c r="BE183" s="365">
        <v>166</v>
      </c>
      <c r="BF183" s="366">
        <v>97</v>
      </c>
      <c r="BG183" s="366"/>
      <c r="BH183" s="372">
        <f t="shared" si="548"/>
        <v>201.19354838709677</v>
      </c>
      <c r="BI183" s="373">
        <f t="shared" si="541"/>
        <v>161.79746835443038</v>
      </c>
      <c r="BJ183" s="373">
        <f t="shared" si="542"/>
        <v>155.60416666666669</v>
      </c>
      <c r="BK183" s="373"/>
      <c r="BL183" s="374">
        <f>(BH183/BH$146)*1000</f>
        <v>8.5852446238251066</v>
      </c>
      <c r="BM183" s="374">
        <f>(BI183/BI$146)*1000</f>
        <v>6.7227335015165757</v>
      </c>
      <c r="BN183" s="374">
        <f>(BJ183/BJ$146)*1000</f>
        <v>6.2166177248814778</v>
      </c>
      <c r="BO183" s="374"/>
      <c r="BP183" s="375">
        <f>(BL183-H$147)</f>
        <v>0.38852331234969562</v>
      </c>
      <c r="BQ183" s="375">
        <f>(BM183-I$147)</f>
        <v>-1.0292044829795479</v>
      </c>
      <c r="BR183" s="375">
        <f>(BN183-J$147)</f>
        <v>-1.2460688422827015</v>
      </c>
      <c r="BS183" s="375"/>
      <c r="BT183" s="376">
        <f t="shared" si="549"/>
        <v>7.9546122955809953</v>
      </c>
      <c r="BU183" s="376">
        <f t="shared" si="543"/>
        <v>-12.952781450602384</v>
      </c>
      <c r="BV183" s="377">
        <f t="shared" si="544"/>
        <v>1.9637460501076411</v>
      </c>
      <c r="BW183" s="378"/>
      <c r="BX183" s="379">
        <f>(BV183+BU183+BT183)/3</f>
        <v>-1.0114743683045824</v>
      </c>
      <c r="BY183" s="509"/>
      <c r="BZ183" s="188" t="e">
        <f>RANK(CB183,CB$122:CB$167)</f>
        <v>#N/A</v>
      </c>
      <c r="CA183" s="380" t="e">
        <f>#REF!</f>
        <v>#REF!</v>
      </c>
      <c r="CB183" s="70">
        <f>BV183</f>
        <v>1.9637460501076411</v>
      </c>
      <c r="CC183" s="381">
        <f>CC137+1</f>
        <v>17</v>
      </c>
      <c r="CD183" s="385" t="e">
        <f>VLOOKUP(CC183,BZ$122:CB$167,2,FALSE)</f>
        <v>#N/A</v>
      </c>
      <c r="CE183" s="385" t="e">
        <f>VLOOKUP(CD183,CA$122:CC$167,2,FALSE)</f>
        <v>#N/A</v>
      </c>
      <c r="CF183" s="42"/>
      <c r="CG183" s="383" t="e">
        <f>RANK(CI183,CI$122:CI$167)</f>
        <v>#REF!</v>
      </c>
      <c r="CH183" s="380" t="e">
        <f>#REF!</f>
        <v>#REF!</v>
      </c>
      <c r="CI183" s="61" t="e">
        <f>#REF!</f>
        <v>#REF!</v>
      </c>
      <c r="CJ183" s="381">
        <f>CJ137+1</f>
        <v>3</v>
      </c>
      <c r="CK183" s="385" t="e">
        <f>VLOOKUP(CJ183,CG$122:CI$167,2,FALSE)</f>
        <v>#N/A</v>
      </c>
      <c r="CL183" s="385" t="e">
        <f>VLOOKUP(CK183,CH$122:CJ$167,2,FALSE)</f>
        <v>#N/A</v>
      </c>
      <c r="CM183" s="45"/>
      <c r="CN183" s="120" t="e">
        <f>RANK(CP183,CP$122:CP$167)</f>
        <v>#N/A</v>
      </c>
      <c r="CO183" s="385" t="e">
        <f>#REF!</f>
        <v>#REF!</v>
      </c>
      <c r="CP183" s="385">
        <f t="shared" si="534"/>
        <v>-1.0114743683045824</v>
      </c>
      <c r="CQ183" s="381">
        <f>CQ137+1</f>
        <v>17</v>
      </c>
      <c r="CR183" s="385" t="e">
        <f>VLOOKUP(CQ183,CN$122:CP$167,2,FALSE)</f>
        <v>#N/A</v>
      </c>
      <c r="CS183" s="385" t="e">
        <f>VLOOKUP(CR183,CO$122:CQ$167,2,FALSE)</f>
        <v>#N/A</v>
      </c>
      <c r="CT183" s="412"/>
      <c r="CU183" s="74"/>
      <c r="CV183" s="74"/>
      <c r="CW183" s="74"/>
      <c r="CX183" s="74"/>
      <c r="CY183" s="74"/>
      <c r="CZ183" s="74"/>
      <c r="DA183" s="74"/>
      <c r="DB183" s="14"/>
      <c r="DC183" s="14"/>
      <c r="DD183" s="14"/>
      <c r="DE183" s="14"/>
    </row>
    <row r="184" spans="2:109" ht="16.5" hidden="1" customHeight="1">
      <c r="B184" s="320" t="str">
        <f t="shared" si="520"/>
        <v>Visnovsky</v>
      </c>
      <c r="C184" s="277" t="s">
        <v>86</v>
      </c>
      <c r="D184" s="360">
        <v>81</v>
      </c>
      <c r="E184" s="958">
        <v>68</v>
      </c>
      <c r="F184" s="226">
        <v>35</v>
      </c>
      <c r="G184" s="226"/>
      <c r="H184" s="190">
        <v>18</v>
      </c>
      <c r="I184" s="82">
        <v>6</v>
      </c>
      <c r="J184" s="233">
        <v>3</v>
      </c>
      <c r="K184" s="233"/>
      <c r="L184" s="191">
        <f t="shared" si="545"/>
        <v>17.111111111111111</v>
      </c>
      <c r="M184" s="241">
        <f t="shared" si="537"/>
        <v>6.7941176470588243</v>
      </c>
      <c r="N184" s="972">
        <f t="shared" si="538"/>
        <v>6.6</v>
      </c>
      <c r="O184" s="972"/>
      <c r="P184" s="973">
        <f>(L184/(L$146))*1000</f>
        <v>7.3187101931964156</v>
      </c>
      <c r="Q184" s="370">
        <f>(M184/(M$146))*1000</f>
        <v>2.7203887314194746</v>
      </c>
      <c r="R184" s="974">
        <f>(N184/(N$146))*1000</f>
        <v>2.5533394507125364</v>
      </c>
      <c r="S184" s="974"/>
      <c r="T184" s="975">
        <f>(P184-H$147)</f>
        <v>-0.87801111827899536</v>
      </c>
      <c r="U184" s="371">
        <f>(Q184-I$147)</f>
        <v>-5.0315492530766495</v>
      </c>
      <c r="V184" s="976">
        <f>(R184-J$147)</f>
        <v>-4.9093471164516433</v>
      </c>
      <c r="W184" s="976"/>
      <c r="X184" s="364">
        <v>50</v>
      </c>
      <c r="Y184" s="365">
        <v>21</v>
      </c>
      <c r="Z184" s="366">
        <v>11</v>
      </c>
      <c r="AA184" s="366"/>
      <c r="AB184" s="372">
        <f t="shared" si="546"/>
        <v>47.53086419753086</v>
      </c>
      <c r="AC184" s="373">
        <f t="shared" si="539"/>
        <v>23.779411764705884</v>
      </c>
      <c r="AD184" s="977">
        <f t="shared" si="540"/>
        <v>24.2</v>
      </c>
      <c r="AE184" s="977"/>
      <c r="AF184" s="978">
        <f>(AB184/AB$146)*1000</f>
        <v>11.692880617965193</v>
      </c>
      <c r="AG184" s="374">
        <f>(AC184/AC$146)*1000</f>
        <v>5.7513715719043956</v>
      </c>
      <c r="AH184" s="979">
        <f>(AD184/AD$146)*1000</f>
        <v>5.239639278712648</v>
      </c>
      <c r="AI184" s="979"/>
      <c r="AJ184" s="980">
        <f>(AF184-H$147)</f>
        <v>3.4961593064897816</v>
      </c>
      <c r="AK184" s="375">
        <f>(AG184-I$147)</f>
        <v>-2.000566412591728</v>
      </c>
      <c r="AL184" s="981">
        <f>(AH184-J$147)</f>
        <v>-2.2230472884515313</v>
      </c>
      <c r="AM184" s="981"/>
      <c r="AN184" s="364">
        <v>31</v>
      </c>
      <c r="AO184" s="365">
        <v>10</v>
      </c>
      <c r="AP184" s="366">
        <v>8</v>
      </c>
      <c r="AQ184" s="366"/>
      <c r="AR184" s="372">
        <f t="shared" si="547"/>
        <v>29.469135802469133</v>
      </c>
      <c r="AS184" s="373">
        <f t="shared" si="535"/>
        <v>11.323529411764707</v>
      </c>
      <c r="AT184" s="977">
        <f t="shared" si="536"/>
        <v>17.599999999999998</v>
      </c>
      <c r="AU184" s="977"/>
      <c r="AV184" s="978">
        <f>((AR184/AR$146)*1000)</f>
        <v>14.303259627513331</v>
      </c>
      <c r="AW184" s="374">
        <f>((AS184/AS$146)*1000)</f>
        <v>5.6407464724105605</v>
      </c>
      <c r="AX184" s="979">
        <f>((AT184/AT$146)*1000)</f>
        <v>7.4744431321822207</v>
      </c>
      <c r="AY184" s="979"/>
      <c r="AZ184" s="980">
        <f>(AV184-H$147)</f>
        <v>6.1065383160379199</v>
      </c>
      <c r="BA184" s="375">
        <f>(AW184-I$147)</f>
        <v>-2.1111915120855631</v>
      </c>
      <c r="BB184" s="981">
        <f>(AX184-J$147)</f>
        <v>1.1756565018041343E-2</v>
      </c>
      <c r="BC184" s="981"/>
      <c r="BD184" s="364">
        <v>152</v>
      </c>
      <c r="BE184" s="365">
        <v>112</v>
      </c>
      <c r="BF184" s="366">
        <v>69</v>
      </c>
      <c r="BG184" s="366"/>
      <c r="BH184" s="372">
        <f t="shared" si="548"/>
        <v>144.49382716049382</v>
      </c>
      <c r="BI184" s="373">
        <f t="shared" si="541"/>
        <v>126.8235294117647</v>
      </c>
      <c r="BJ184" s="977">
        <f t="shared" si="542"/>
        <v>151.80000000000001</v>
      </c>
      <c r="BK184" s="977"/>
      <c r="BL184" s="978">
        <f>(BH184/BH$146)*1000</f>
        <v>6.1657784891729772</v>
      </c>
      <c r="BM184" s="374">
        <f>(BI184/BI$146)*1000</f>
        <v>5.2695558133786902</v>
      </c>
      <c r="BN184" s="979">
        <f>(BJ184/BJ$146)*1000</f>
        <v>6.0646356126089689</v>
      </c>
      <c r="BO184" s="979"/>
      <c r="BP184" s="980">
        <f>(BL184-H$147)</f>
        <v>-2.0309428223024337</v>
      </c>
      <c r="BQ184" s="375">
        <f>(BM184-I$147)</f>
        <v>-2.4823821711174334</v>
      </c>
      <c r="BR184" s="981">
        <f>(BN184-J$147)</f>
        <v>-1.3980509545552104</v>
      </c>
      <c r="BS184" s="981"/>
      <c r="BT184" s="982">
        <f t="shared" si="549"/>
        <v>6.6937436819462723</v>
      </c>
      <c r="BU184" s="376">
        <f t="shared" si="543"/>
        <v>-11.625689348871374</v>
      </c>
      <c r="BV184" s="377">
        <f t="shared" si="544"/>
        <v>-8.5186887944403438</v>
      </c>
      <c r="BW184" s="378"/>
      <c r="BX184" s="379">
        <f>(BV184+BU184+BT184)/3</f>
        <v>-4.4835448204551485</v>
      </c>
      <c r="BY184" s="509"/>
      <c r="BZ184" s="188" t="e">
        <f>RANK(CB184,CB$67:CB$73)</f>
        <v>#N/A</v>
      </c>
      <c r="CA184" s="380" t="e">
        <f>#REF!</f>
        <v>#REF!</v>
      </c>
      <c r="CB184" s="70">
        <f>BV184</f>
        <v>-8.5186887944403438</v>
      </c>
      <c r="CC184" s="510">
        <f>CC141+1</f>
        <v>5</v>
      </c>
      <c r="CD184" s="382" t="str">
        <f>VLOOKUP(CC184,BZ$67:CB$73,2,FALSE)</f>
        <v>Marek Zidlicky</v>
      </c>
      <c r="CE184" s="382">
        <f>VLOOKUP(CD184,CA$67:CC$73,2,FALSE)</f>
        <v>-7.507599815633311</v>
      </c>
      <c r="CF184" s="42"/>
      <c r="CG184" s="383" t="e">
        <f>RANK(CI184,CI$67:CI$73)</f>
        <v>#REF!</v>
      </c>
      <c r="CH184" s="380" t="e">
        <f>#REF!</f>
        <v>#REF!</v>
      </c>
      <c r="CI184" s="61" t="e">
        <f>#REF!</f>
        <v>#REF!</v>
      </c>
      <c r="CJ184" s="510">
        <f>CJ141+1</f>
        <v>2</v>
      </c>
      <c r="CK184" s="385" t="e">
        <f>VLOOKUP(CJ184,CG$67:CI$73,2,FALSE)</f>
        <v>#N/A</v>
      </c>
      <c r="CL184" s="385" t="e">
        <f>VLOOKUP(CK184,CH$67:CJ$73,2,FALSE)</f>
        <v>#N/A</v>
      </c>
      <c r="CM184" s="45"/>
      <c r="CN184" s="120" t="e">
        <f>RANK(CP184,CP$67:CP$73)</f>
        <v>#N/A</v>
      </c>
      <c r="CO184" s="385" t="e">
        <f>#REF!</f>
        <v>#REF!</v>
      </c>
      <c r="CP184" s="385">
        <f t="shared" si="534"/>
        <v>-4.4835448204551485</v>
      </c>
      <c r="CQ184" s="510">
        <f>CQ141+1</f>
        <v>5</v>
      </c>
      <c r="CR184" s="385" t="str">
        <f>VLOOKUP(CQ184,CN$67:CP$73,2,FALSE)</f>
        <v>Marek Zidlicky</v>
      </c>
      <c r="CS184" s="385">
        <f>VLOOKUP(CR184,CO$67:CQ$73,2,FALSE)</f>
        <v>-8.5311519212272966</v>
      </c>
      <c r="CT184" s="412"/>
      <c r="CU184" s="74"/>
      <c r="CV184" s="74"/>
      <c r="CW184" s="74"/>
      <c r="CX184" s="74"/>
      <c r="CY184" s="74"/>
      <c r="CZ184" s="74"/>
      <c r="DA184" s="74"/>
      <c r="DB184" s="14"/>
      <c r="DC184" s="14"/>
      <c r="DD184" s="14"/>
      <c r="DE184" s="14"/>
    </row>
    <row r="185" spans="2:109" ht="16.5" hidden="1" customHeight="1">
      <c r="B185" s="320" t="str">
        <f t="shared" si="520"/>
        <v>Whitney</v>
      </c>
      <c r="C185" s="277" t="s">
        <v>99</v>
      </c>
      <c r="D185" s="360">
        <v>75</v>
      </c>
      <c r="E185" s="958">
        <v>82</v>
      </c>
      <c r="F185" s="226">
        <v>32</v>
      </c>
      <c r="G185" s="226"/>
      <c r="H185" s="190">
        <v>17</v>
      </c>
      <c r="I185" s="82">
        <v>24</v>
      </c>
      <c r="J185" s="233">
        <v>11</v>
      </c>
      <c r="K185" s="233"/>
      <c r="L185" s="191">
        <f t="shared" si="545"/>
        <v>17.453333333333333</v>
      </c>
      <c r="M185" s="241">
        <f t="shared" si="537"/>
        <v>22.536585365853657</v>
      </c>
      <c r="N185" s="369">
        <f t="shared" si="538"/>
        <v>26.46875</v>
      </c>
      <c r="O185" s="369"/>
      <c r="P185" s="370">
        <f>(L185/(L$146))*1000</f>
        <v>7.4650843970603438</v>
      </c>
      <c r="Q185" s="370">
        <f>(M185/(M$146))*1000</f>
        <v>9.0237284749524029</v>
      </c>
      <c r="R185" s="370">
        <f>(N185/(N$146))*1000</f>
        <v>10.239955088795067</v>
      </c>
      <c r="S185" s="370"/>
      <c r="T185" s="371">
        <f>(P185-H$147)</f>
        <v>-0.73163691441506717</v>
      </c>
      <c r="U185" s="371">
        <f>(Q185-I$147)</f>
        <v>1.2717904904562793</v>
      </c>
      <c r="V185" s="371">
        <f>(R185-J$147)</f>
        <v>2.7772685216308881</v>
      </c>
      <c r="W185" s="371"/>
      <c r="X185" s="365">
        <v>40</v>
      </c>
      <c r="Y185" s="365">
        <v>53</v>
      </c>
      <c r="Z185" s="366">
        <v>18</v>
      </c>
      <c r="AA185" s="366"/>
      <c r="AB185" s="372">
        <f t="shared" si="546"/>
        <v>41.066666666666663</v>
      </c>
      <c r="AC185" s="373">
        <f t="shared" si="539"/>
        <v>49.768292682926834</v>
      </c>
      <c r="AD185" s="373">
        <f t="shared" si="540"/>
        <v>43.3125</v>
      </c>
      <c r="AE185" s="373"/>
      <c r="AF185" s="374">
        <f>(AB185/AB$146)*1000</f>
        <v>10.102648853921925</v>
      </c>
      <c r="AG185" s="374">
        <f>(AC185/AC$146)*1000</f>
        <v>12.03713306918899</v>
      </c>
      <c r="AH185" s="374">
        <f>(AD185/AD$146)*1000</f>
        <v>9.3777634817868414</v>
      </c>
      <c r="AI185" s="374"/>
      <c r="AJ185" s="375">
        <f>(AF185-H$147)</f>
        <v>1.9059275424465145</v>
      </c>
      <c r="AK185" s="375">
        <f>(AG185-I$147)</f>
        <v>4.2851950846928659</v>
      </c>
      <c r="AL185" s="375">
        <f>(AH185-J$147)</f>
        <v>1.9150769146226621</v>
      </c>
      <c r="AM185" s="375"/>
      <c r="AN185" s="365">
        <v>26</v>
      </c>
      <c r="AO185" s="365">
        <v>20</v>
      </c>
      <c r="AP185" s="366">
        <v>12</v>
      </c>
      <c r="AQ185" s="366"/>
      <c r="AR185" s="372">
        <f t="shared" si="547"/>
        <v>26.693333333333335</v>
      </c>
      <c r="AS185" s="373">
        <f t="shared" si="535"/>
        <v>18.780487804878049</v>
      </c>
      <c r="AT185" s="373">
        <f t="shared" si="536"/>
        <v>28.875</v>
      </c>
      <c r="AU185" s="373"/>
      <c r="AV185" s="374">
        <f>((AR185/AR$146)*1000)</f>
        <v>12.95598484969595</v>
      </c>
      <c r="AW185" s="374">
        <f>((AS185/AS$146)*1000)</f>
        <v>9.355384393266295</v>
      </c>
      <c r="AX185" s="374">
        <f>((AT185/AT$146)*1000)</f>
        <v>12.262758263736456</v>
      </c>
      <c r="AY185" s="374"/>
      <c r="AZ185" s="375">
        <f>(AV185-H$147)</f>
        <v>4.759263538220539</v>
      </c>
      <c r="BA185" s="375">
        <f>(AW185-I$147)</f>
        <v>1.6034464087701714</v>
      </c>
      <c r="BB185" s="375">
        <f>(AX185-J$147)</f>
        <v>4.8000716965722772</v>
      </c>
      <c r="BC185" s="375"/>
      <c r="BD185" s="365">
        <v>156</v>
      </c>
      <c r="BE185" s="365">
        <v>185</v>
      </c>
      <c r="BF185" s="366">
        <v>62</v>
      </c>
      <c r="BG185" s="366"/>
      <c r="BH185" s="372">
        <f t="shared" si="548"/>
        <v>160.16</v>
      </c>
      <c r="BI185" s="373">
        <f t="shared" si="541"/>
        <v>173.71951219512192</v>
      </c>
      <c r="BJ185" s="373">
        <f t="shared" si="542"/>
        <v>149.1875</v>
      </c>
      <c r="BK185" s="373"/>
      <c r="BL185" s="374">
        <f>(BH185/BH$146)*1000</f>
        <v>6.8342786832622586</v>
      </c>
      <c r="BM185" s="374">
        <f>(BI185/BI$146)*1000</f>
        <v>7.2180980109215938</v>
      </c>
      <c r="BN185" s="374">
        <f>(BJ185/BJ$146)*1000</f>
        <v>5.9602623547832714</v>
      </c>
      <c r="BO185" s="374"/>
      <c r="BP185" s="375">
        <f>(BL185-H$147)</f>
        <v>-1.3624426282131523</v>
      </c>
      <c r="BQ185" s="375">
        <f>(BM185-I$147)</f>
        <v>-0.53383997357452984</v>
      </c>
      <c r="BR185" s="375">
        <f>(BN185-J$147)</f>
        <v>-1.502424212380908</v>
      </c>
      <c r="BS185" s="375"/>
      <c r="BT185" s="376">
        <f t="shared" si="549"/>
        <v>4.5711115380388341</v>
      </c>
      <c r="BU185" s="376">
        <f t="shared" si="543"/>
        <v>6.6265920103447868</v>
      </c>
      <c r="BV185" s="377">
        <f t="shared" si="544"/>
        <v>7.9899929204449194</v>
      </c>
      <c r="BW185" s="378"/>
      <c r="BX185" s="379">
        <f>(BV185+BU185+BT185)/3</f>
        <v>6.3958988229428471</v>
      </c>
      <c r="BY185" s="509"/>
      <c r="BZ185" s="188" t="e">
        <f>RANK(CB185,CB$75:CB$184)</f>
        <v>#N/A</v>
      </c>
      <c r="CA185" s="380" t="e">
        <f>#REF!</f>
        <v>#REF!</v>
      </c>
      <c r="CB185" s="70">
        <f>BV185</f>
        <v>7.9899929204449194</v>
      </c>
      <c r="CC185" s="381">
        <f>CC44+1</f>
        <v>4</v>
      </c>
      <c r="CD185" s="382" t="str">
        <f>VLOOKUP(CC185,BZ$75:CB$184,2,FALSE)</f>
        <v>Zach Parise</v>
      </c>
      <c r="CE185" s="382">
        <f>VLOOKUP(CD185,CA$75:CC$184,2,FALSE)</f>
        <v>9.1732060331594774</v>
      </c>
      <c r="CF185" s="42"/>
      <c r="CG185" s="383" t="e">
        <f>RANK(CI185,CI$75:CI$184)</f>
        <v>#REF!</v>
      </c>
      <c r="CH185" s="380" t="e">
        <f>#REF!</f>
        <v>#REF!</v>
      </c>
      <c r="CI185" s="61" t="e">
        <f>#REF!</f>
        <v>#REF!</v>
      </c>
      <c r="CJ185" s="381">
        <f>CJ44+1</f>
        <v>1</v>
      </c>
      <c r="CK185" s="382" t="e">
        <f>VLOOKUP(CJ185,CG$75:CI$184,2,FALSE)</f>
        <v>#N/A</v>
      </c>
      <c r="CL185" s="382" t="e">
        <f>VLOOKUP(CK185,CH$75:CJ$184,2,FALSE)</f>
        <v>#N/A</v>
      </c>
      <c r="CM185" s="45"/>
      <c r="CN185" s="120" t="e">
        <f>RANK(CP185,CP$75:CP$184)</f>
        <v>#N/A</v>
      </c>
      <c r="CO185" s="385" t="e">
        <f>#REF!</f>
        <v>#REF!</v>
      </c>
      <c r="CP185" s="385">
        <f t="shared" si="534"/>
        <v>6.3958988229428471</v>
      </c>
      <c r="CQ185" s="381">
        <f>CQ44+1</f>
        <v>4</v>
      </c>
      <c r="CR185" s="382" t="str">
        <f>VLOOKUP(CQ185,CN$75:CP$184,2,FALSE)</f>
        <v>Joe Pavelski</v>
      </c>
      <c r="CS185" s="382">
        <f>VLOOKUP(CR185,CO$75:CQ$184,2,FALSE)</f>
        <v>8.088996458100624</v>
      </c>
      <c r="CT185" s="412"/>
      <c r="CU185" s="74"/>
      <c r="CV185" s="74"/>
      <c r="CW185" s="74"/>
      <c r="CX185" s="74"/>
      <c r="CY185" s="74"/>
      <c r="CZ185" s="74"/>
      <c r="DA185" s="74"/>
      <c r="DB185" s="14"/>
      <c r="DC185" s="14"/>
      <c r="DD185" s="14"/>
      <c r="DE185" s="14"/>
    </row>
    <row r="186" spans="2:109" ht="16.5" hidden="1" customHeight="1">
      <c r="B186" s="320" t="str">
        <f t="shared" si="520"/>
        <v>Wideman</v>
      </c>
      <c r="C186" s="277" t="s">
        <v>37</v>
      </c>
      <c r="D186" s="360">
        <v>61</v>
      </c>
      <c r="E186" s="955">
        <v>82</v>
      </c>
      <c r="F186" s="224">
        <v>46</v>
      </c>
      <c r="G186" s="224"/>
      <c r="H186" s="155">
        <v>9</v>
      </c>
      <c r="I186" s="156">
        <v>11</v>
      </c>
      <c r="J186" s="231">
        <v>6</v>
      </c>
      <c r="K186" s="231"/>
      <c r="L186" s="157">
        <f t="shared" si="545"/>
        <v>11.360655737704917</v>
      </c>
      <c r="M186" s="240">
        <f t="shared" si="537"/>
        <v>10.329268292682928</v>
      </c>
      <c r="N186" s="972">
        <f t="shared" si="538"/>
        <v>10.043478260869565</v>
      </c>
      <c r="O186" s="972"/>
      <c r="P186" s="973">
        <f>(L186/(L$146))*1000</f>
        <v>4.859143652859915</v>
      </c>
      <c r="Q186" s="370">
        <f>(M186/(M$146))*1000</f>
        <v>4.1358755510198524</v>
      </c>
      <c r="R186" s="974">
        <f>(N186/(N$146))*1000</f>
        <v>3.8855165554321203</v>
      </c>
      <c r="S186" s="974"/>
      <c r="T186" s="975">
        <f>(P186-H$147)</f>
        <v>-3.3375776586154959</v>
      </c>
      <c r="U186" s="371">
        <f>(Q186-I$147)</f>
        <v>-3.6160624334762712</v>
      </c>
      <c r="V186" s="976">
        <f>(R186-J$147)</f>
        <v>-3.5771700117320591</v>
      </c>
      <c r="W186" s="976"/>
      <c r="X186" s="364">
        <v>24</v>
      </c>
      <c r="Y186" s="365">
        <v>35</v>
      </c>
      <c r="Z186" s="366">
        <v>16</v>
      </c>
      <c r="AA186" s="366"/>
      <c r="AB186" s="372">
        <f t="shared" si="546"/>
        <v>30.295081967213115</v>
      </c>
      <c r="AC186" s="373">
        <f t="shared" si="539"/>
        <v>32.865853658536587</v>
      </c>
      <c r="AD186" s="977">
        <f t="shared" si="540"/>
        <v>26.782608695652172</v>
      </c>
      <c r="AE186" s="977"/>
      <c r="AF186" s="978">
        <f>(AB186/AB$146)*1000</f>
        <v>7.4527737446965023</v>
      </c>
      <c r="AG186" s="374">
        <f>(AC186/AC$146)*1000</f>
        <v>7.9490501400304652</v>
      </c>
      <c r="AH186" s="979">
        <f>(AD186/AD$146)*1000</f>
        <v>5.7988102689309944</v>
      </c>
      <c r="AI186" s="979"/>
      <c r="AJ186" s="980">
        <f>(AF186-H$147)</f>
        <v>-0.74394756677890861</v>
      </c>
      <c r="AK186" s="375">
        <f>(AG186-I$147)</f>
        <v>0.19711215553434158</v>
      </c>
      <c r="AL186" s="981">
        <f>(AH186-J$147)</f>
        <v>-1.6638762982331849</v>
      </c>
      <c r="AM186" s="981"/>
      <c r="AN186" s="364">
        <v>19</v>
      </c>
      <c r="AO186" s="365">
        <v>20</v>
      </c>
      <c r="AP186" s="366">
        <v>13</v>
      </c>
      <c r="AQ186" s="366"/>
      <c r="AR186" s="372">
        <f t="shared" si="547"/>
        <v>23.983606557377051</v>
      </c>
      <c r="AS186" s="373">
        <f t="shared" si="535"/>
        <v>18.780487804878049</v>
      </c>
      <c r="AT186" s="977">
        <f t="shared" si="536"/>
        <v>21.760869565217391</v>
      </c>
      <c r="AU186" s="977"/>
      <c r="AV186" s="978">
        <f>((AR186/AR$146)*1000)</f>
        <v>11.640780839102604</v>
      </c>
      <c r="AW186" s="374">
        <f>((AS186/AS$146)*1000)</f>
        <v>9.355384393266295</v>
      </c>
      <c r="AX186" s="979">
        <f>((AT186/AT$146)*1000)</f>
        <v>9.2414989813666057</v>
      </c>
      <c r="AY186" s="979"/>
      <c r="AZ186" s="980">
        <f>(AV186-H$147)</f>
        <v>3.4440595276271928</v>
      </c>
      <c r="BA186" s="375">
        <f>(AW186-I$147)</f>
        <v>1.6034464087701714</v>
      </c>
      <c r="BB186" s="981">
        <f>(AX186-J$147)</f>
        <v>1.7788124142024264</v>
      </c>
      <c r="BC186" s="981"/>
      <c r="BD186" s="364">
        <v>135</v>
      </c>
      <c r="BE186" s="365">
        <v>175</v>
      </c>
      <c r="BF186" s="366">
        <v>94</v>
      </c>
      <c r="BG186" s="366"/>
      <c r="BH186" s="372">
        <f t="shared" si="548"/>
        <v>170.40983606557378</v>
      </c>
      <c r="BI186" s="373">
        <f t="shared" si="541"/>
        <v>164.32926829268294</v>
      </c>
      <c r="BJ186" s="977">
        <f t="shared" si="542"/>
        <v>157.34782608695653</v>
      </c>
      <c r="BK186" s="977"/>
      <c r="BL186" s="978">
        <f>(BH186/BH$146)*1000</f>
        <v>7.2716552824748186</v>
      </c>
      <c r="BM186" s="374">
        <f>(BI186/BI$146)*1000</f>
        <v>6.8279305508717787</v>
      </c>
      <c r="BN186" s="979">
        <f>(BJ186/BJ$146)*1000</f>
        <v>6.2862795102342499</v>
      </c>
      <c r="BO186" s="979"/>
      <c r="BP186" s="980">
        <f>(BL186-H$147)</f>
        <v>-0.92506602900059232</v>
      </c>
      <c r="BQ186" s="375">
        <f>(BM186-I$147)</f>
        <v>-0.9240074336243449</v>
      </c>
      <c r="BR186" s="981">
        <f>(BN186-J$147)</f>
        <v>-1.1764070569299294</v>
      </c>
      <c r="BS186" s="981"/>
      <c r="BT186" s="982">
        <f t="shared" si="549"/>
        <v>-1.5625317267678041</v>
      </c>
      <c r="BU186" s="376">
        <f t="shared" si="543"/>
        <v>-2.7395113027961031</v>
      </c>
      <c r="BV186" s="377">
        <f t="shared" si="544"/>
        <v>-4.6386409526927466</v>
      </c>
      <c r="BW186" s="984"/>
      <c r="BX186" s="379">
        <f>(BV186+BU186+BT186)/3</f>
        <v>-2.9802279940855514</v>
      </c>
      <c r="BY186" s="509"/>
      <c r="BZ186" s="188" t="e">
        <f>RANK(CB186,CB$18:CB$163)</f>
        <v>#N/A</v>
      </c>
      <c r="CA186" s="380" t="e">
        <f>#REF!</f>
        <v>#REF!</v>
      </c>
      <c r="CB186" s="72">
        <f>BV186</f>
        <v>-4.6386409526927466</v>
      </c>
      <c r="CC186" s="510">
        <f>CC48+1</f>
        <v>8</v>
      </c>
      <c r="CD186" s="380" t="str">
        <f>VLOOKUP(CC186,BZ$18:CB$163,2,FALSE)</f>
        <v>Jason Demers</v>
      </c>
      <c r="CE186" s="380">
        <f>VLOOKUP(CD186,CA$18:CC$163,2,FALSE)</f>
        <v>-13.19603812595205</v>
      </c>
      <c r="CF186" s="42"/>
      <c r="CG186" s="383" t="e">
        <f>RANK(CI186,CI$18:CI$163)</f>
        <v>#REF!</v>
      </c>
      <c r="CH186" s="380" t="e">
        <f>#REF!</f>
        <v>#REF!</v>
      </c>
      <c r="CI186" s="61" t="e">
        <f>#REF!</f>
        <v>#REF!</v>
      </c>
      <c r="CJ186" s="510">
        <f>CJ48+1</f>
        <v>4</v>
      </c>
      <c r="CK186" s="385" t="e">
        <f>VLOOKUP(CJ186,CG$18:CI$163,2,FALSE)</f>
        <v>#N/A</v>
      </c>
      <c r="CL186" s="385" t="e">
        <f>VLOOKUP(CK186,CH$18:CJ$163,2,FALSE)</f>
        <v>#N/A</v>
      </c>
      <c r="CM186" s="47"/>
      <c r="CN186" s="120" t="e">
        <f>RANK(CP186,CP$18:CP$163)</f>
        <v>#N/A</v>
      </c>
      <c r="CO186" s="385" t="e">
        <f>#REF!</f>
        <v>#REF!</v>
      </c>
      <c r="CP186" s="385">
        <f t="shared" si="534"/>
        <v>-2.9802279940855514</v>
      </c>
      <c r="CQ186" s="510">
        <f>CQ48+1</f>
        <v>8</v>
      </c>
      <c r="CR186" s="385" t="str">
        <f>VLOOKUP(CQ186,CN$18:CP$163,2,FALSE)</f>
        <v>Jason Demers</v>
      </c>
      <c r="CS186" s="385">
        <f>VLOOKUP(CR186,CO$18:CQ$163,2,FALSE)</f>
        <v>-16.723481426374985</v>
      </c>
      <c r="CT186" s="40"/>
      <c r="CU186" s="74"/>
      <c r="CV186" s="74"/>
      <c r="CW186" s="74"/>
      <c r="CX186" s="74"/>
      <c r="CY186" s="74"/>
      <c r="CZ186" s="74"/>
      <c r="DA186" s="74"/>
      <c r="DB186" s="14"/>
      <c r="DC186" s="14"/>
      <c r="DD186" s="14"/>
      <c r="DE186" s="14"/>
    </row>
    <row r="187" spans="2:109" ht="16.5" hidden="1" customHeight="1">
      <c r="B187" s="320" t="str">
        <f t="shared" si="520"/>
        <v>Williams</v>
      </c>
      <c r="C187" s="277" t="s">
        <v>56</v>
      </c>
      <c r="D187" s="360">
        <v>73</v>
      </c>
      <c r="E187" s="955">
        <v>82</v>
      </c>
      <c r="F187" s="224">
        <v>48</v>
      </c>
      <c r="G187" s="224"/>
      <c r="H187" s="155">
        <v>22</v>
      </c>
      <c r="I187" s="156">
        <v>22</v>
      </c>
      <c r="J187" s="231">
        <v>11</v>
      </c>
      <c r="K187" s="231"/>
      <c r="L187" s="157">
        <f t="shared" si="545"/>
        <v>23.205479452054792</v>
      </c>
      <c r="M187" s="240">
        <f t="shared" si="537"/>
        <v>20.658536585365855</v>
      </c>
      <c r="N187" s="972">
        <f t="shared" si="538"/>
        <v>17.645833333333332</v>
      </c>
      <c r="O187" s="972"/>
      <c r="P187" s="973">
        <f>(L187/(L$146))*1000</f>
        <v>9.9253740976225355</v>
      </c>
      <c r="Q187" s="370">
        <f>(M187/(M$146))*1000</f>
        <v>8.2717511020397048</v>
      </c>
      <c r="R187" s="974">
        <f>(N187/(N$146))*1000</f>
        <v>6.826636725863378</v>
      </c>
      <c r="S187" s="974"/>
      <c r="T187" s="975">
        <f>(P187-H$147)</f>
        <v>1.7286527861471246</v>
      </c>
      <c r="U187" s="371">
        <f>(Q187-I$147)</f>
        <v>0.51981311754358117</v>
      </c>
      <c r="V187" s="976">
        <f>(R187-J$147)</f>
        <v>-0.63604984130080133</v>
      </c>
      <c r="W187" s="976"/>
      <c r="X187" s="364">
        <v>35</v>
      </c>
      <c r="Y187" s="365">
        <v>37</v>
      </c>
      <c r="Z187" s="366">
        <v>22</v>
      </c>
      <c r="AA187" s="366"/>
      <c r="AB187" s="372">
        <f t="shared" si="546"/>
        <v>36.917808219178077</v>
      </c>
      <c r="AC187" s="373">
        <f t="shared" si="539"/>
        <v>34.743902439024389</v>
      </c>
      <c r="AD187" s="977">
        <f t="shared" si="540"/>
        <v>35.291666666666664</v>
      </c>
      <c r="AE187" s="977"/>
      <c r="AF187" s="978">
        <f>(AB187/AB$146)*1000</f>
        <v>9.0820045347757024</v>
      </c>
      <c r="AG187" s="374">
        <f>(AC187/AC$146)*1000</f>
        <v>8.403281576603634</v>
      </c>
      <c r="AH187" s="979">
        <f>(AD187/AD$146)*1000</f>
        <v>7.6411406147892791</v>
      </c>
      <c r="AI187" s="979"/>
      <c r="AJ187" s="980">
        <f>(AF187-H$147)</f>
        <v>0.88528322330029141</v>
      </c>
      <c r="AK187" s="375">
        <f>(AG187-I$147)</f>
        <v>0.65134359210751036</v>
      </c>
      <c r="AL187" s="981">
        <f>(AH187-J$147)</f>
        <v>0.17845404762509975</v>
      </c>
      <c r="AM187" s="981"/>
      <c r="AN187" s="364">
        <v>13</v>
      </c>
      <c r="AO187" s="365">
        <v>19</v>
      </c>
      <c r="AP187" s="366">
        <v>6</v>
      </c>
      <c r="AQ187" s="366"/>
      <c r="AR187" s="372">
        <f t="shared" si="547"/>
        <v>13.712328767123287</v>
      </c>
      <c r="AS187" s="373">
        <f t="shared" si="535"/>
        <v>17.841463414634148</v>
      </c>
      <c r="AT187" s="977">
        <f t="shared" si="536"/>
        <v>9.625</v>
      </c>
      <c r="AU187" s="977"/>
      <c r="AV187" s="978">
        <f>((AR187/AR$146)*1000)</f>
        <v>6.6554716693643572</v>
      </c>
      <c r="AW187" s="374">
        <f>((AS187/AS$146)*1000)</f>
        <v>8.8876151736029811</v>
      </c>
      <c r="AX187" s="979">
        <f>((AT187/AT$146)*1000)</f>
        <v>4.0875860879121522</v>
      </c>
      <c r="AY187" s="979"/>
      <c r="AZ187" s="980">
        <f>(AV187-H$147)</f>
        <v>-1.5412496421110538</v>
      </c>
      <c r="BA187" s="375">
        <f>(AW187-I$147)</f>
        <v>1.1356771891068576</v>
      </c>
      <c r="BB187" s="981">
        <f>(AX187-J$147)</f>
        <v>-3.3751004792520272</v>
      </c>
      <c r="BC187" s="981"/>
      <c r="BD187" s="364">
        <v>213</v>
      </c>
      <c r="BE187" s="365">
        <v>241</v>
      </c>
      <c r="BF187" s="366">
        <v>142</v>
      </c>
      <c r="BG187" s="366"/>
      <c r="BH187" s="372">
        <f t="shared" si="548"/>
        <v>224.67123287671234</v>
      </c>
      <c r="BI187" s="373">
        <f t="shared" si="541"/>
        <v>226.30487804878049</v>
      </c>
      <c r="BJ187" s="977">
        <f t="shared" si="542"/>
        <v>227.79166666666669</v>
      </c>
      <c r="BK187" s="977"/>
      <c r="BL187" s="978">
        <f>(BH187/BH$146)*1000</f>
        <v>9.5870742856616253</v>
      </c>
      <c r="BM187" s="374">
        <f>(BI187/BI$146)*1000</f>
        <v>9.4030357872005634</v>
      </c>
      <c r="BN187" s="979">
        <f>(BJ187/BJ$146)*1000</f>
        <v>9.1006156384862855</v>
      </c>
      <c r="BO187" s="979"/>
      <c r="BP187" s="980">
        <f>(BL187-H$147)</f>
        <v>1.3903529741862144</v>
      </c>
      <c r="BQ187" s="375">
        <f>(BM187-I$147)</f>
        <v>1.6510978027044398</v>
      </c>
      <c r="BR187" s="981">
        <f>(BN187-J$147)</f>
        <v>1.6379290713221062</v>
      </c>
      <c r="BS187" s="981"/>
      <c r="BT187" s="982">
        <f t="shared" si="549"/>
        <v>2.4630393415225766</v>
      </c>
      <c r="BU187" s="376">
        <f t="shared" si="543"/>
        <v>3.9579317014623889</v>
      </c>
      <c r="BV187" s="377">
        <f t="shared" si="544"/>
        <v>-2.1947672016056226</v>
      </c>
      <c r="BW187" s="378"/>
      <c r="BX187" s="379">
        <f>(BV187+BU187+BT187)/3</f>
        <v>1.4087346137931143</v>
      </c>
      <c r="BY187" s="509"/>
      <c r="BZ187" s="188" t="e">
        <f>RANK(CB187,CB$27:CB$55)</f>
        <v>#N/A</v>
      </c>
      <c r="CA187" s="380" t="e">
        <f>#REF!</f>
        <v>#REF!</v>
      </c>
      <c r="CB187" s="70">
        <f>BV187</f>
        <v>-2.1947672016056226</v>
      </c>
      <c r="CC187" s="381">
        <f>CC59+1</f>
        <v>10</v>
      </c>
      <c r="CD187" s="385" t="str">
        <f>VLOOKUP(CC187,BZ$27:CB$55,2,FALSE)</f>
        <v>Marian Gaborik</v>
      </c>
      <c r="CE187" s="385">
        <f>VLOOKUP(CD187,CA$27:CC$55,2,FALSE)</f>
        <v>-1.6389139042528171</v>
      </c>
      <c r="CF187" s="42"/>
      <c r="CG187" s="383" t="e">
        <f>RANK(CI187,CI$27:CI$55)</f>
        <v>#REF!</v>
      </c>
      <c r="CH187" s="380" t="e">
        <f>#REF!</f>
        <v>#REF!</v>
      </c>
      <c r="CI187" s="61" t="e">
        <f>#REF!</f>
        <v>#REF!</v>
      </c>
      <c r="CJ187" s="381">
        <f>CJ59+1</f>
        <v>5</v>
      </c>
      <c r="CK187" s="385" t="e">
        <f>VLOOKUP(CJ187,CG$27:CI$55,2,FALSE)</f>
        <v>#N/A</v>
      </c>
      <c r="CL187" s="385" t="e">
        <f>VLOOKUP(CK187,CH$27:CJ$55,2,FALSE)</f>
        <v>#N/A</v>
      </c>
      <c r="CM187" s="45"/>
      <c r="CN187" s="120" t="e">
        <f>RANK(CP187,CP$27:CP$55)</f>
        <v>#N/A</v>
      </c>
      <c r="CO187" s="385" t="e">
        <f>#REF!</f>
        <v>#REF!</v>
      </c>
      <c r="CP187" s="385">
        <f t="shared" si="534"/>
        <v>1.4087346137931143</v>
      </c>
      <c r="CQ187" s="381">
        <f>CQ59+1</f>
        <v>10</v>
      </c>
      <c r="CR187" s="385" t="str">
        <f>VLOOKUP(CQ187,CN$27:CP$55,2,FALSE)</f>
        <v>Henrik Sedin</v>
      </c>
      <c r="CS187" s="385">
        <f>VLOOKUP(CR187,CO$27:CQ$55,2,FALSE)</f>
        <v>-0.90164425346402166</v>
      </c>
      <c r="CT187" s="412"/>
      <c r="CU187" s="74"/>
      <c r="CV187" s="74"/>
      <c r="CW187" s="74"/>
      <c r="CX187" s="74"/>
      <c r="CY187" s="74"/>
      <c r="CZ187" s="74"/>
      <c r="DA187" s="74"/>
      <c r="DB187" s="14"/>
      <c r="DC187" s="14"/>
      <c r="DD187" s="14"/>
      <c r="DE187" s="14"/>
    </row>
    <row r="188" spans="2:109" ht="16.5" hidden="1" customHeight="1">
      <c r="B188" s="320"/>
      <c r="C188" s="277"/>
      <c r="D188" s="360"/>
      <c r="E188" s="361"/>
      <c r="F188" s="362"/>
      <c r="G188" s="363"/>
      <c r="H188" s="364"/>
      <c r="I188" s="365"/>
      <c r="J188" s="366"/>
      <c r="K188" s="367"/>
      <c r="L188" s="368"/>
      <c r="M188" s="369"/>
      <c r="N188" s="369"/>
      <c r="O188" s="369"/>
      <c r="P188" s="370"/>
      <c r="Q188" s="370"/>
      <c r="R188" s="370"/>
      <c r="S188" s="370"/>
      <c r="T188" s="371"/>
      <c r="U188" s="371"/>
      <c r="V188" s="371"/>
      <c r="W188" s="371"/>
      <c r="X188" s="365"/>
      <c r="Y188" s="365"/>
      <c r="Z188" s="366"/>
      <c r="AA188" s="366"/>
      <c r="AB188" s="372"/>
      <c r="AC188" s="373"/>
      <c r="AD188" s="373"/>
      <c r="AE188" s="373"/>
      <c r="AF188" s="374"/>
      <c r="AG188" s="374"/>
      <c r="AH188" s="374"/>
      <c r="AI188" s="374"/>
      <c r="AJ188" s="375"/>
      <c r="AK188" s="375"/>
      <c r="AL188" s="375"/>
      <c r="AM188" s="375"/>
      <c r="AN188" s="365"/>
      <c r="AO188" s="365"/>
      <c r="AP188" s="366"/>
      <c r="AQ188" s="366"/>
      <c r="AR188" s="372"/>
      <c r="AS188" s="373"/>
      <c r="AT188" s="373"/>
      <c r="AU188" s="373"/>
      <c r="AV188" s="374"/>
      <c r="AW188" s="374"/>
      <c r="AX188" s="374"/>
      <c r="AY188" s="374"/>
      <c r="AZ188" s="375"/>
      <c r="BA188" s="375"/>
      <c r="BB188" s="375"/>
      <c r="BC188" s="375"/>
      <c r="BD188" s="365"/>
      <c r="BE188" s="365"/>
      <c r="BF188" s="366"/>
      <c r="BG188" s="366"/>
      <c r="BH188" s="372"/>
      <c r="BI188" s="373"/>
      <c r="BJ188" s="373"/>
      <c r="BK188" s="373"/>
      <c r="BL188" s="374"/>
      <c r="BM188" s="374"/>
      <c r="BN188" s="374"/>
      <c r="BO188" s="374"/>
      <c r="BP188" s="375"/>
      <c r="BQ188" s="375"/>
      <c r="BR188" s="375"/>
      <c r="BS188" s="375"/>
      <c r="BT188" s="376"/>
      <c r="BU188" s="376"/>
      <c r="BV188" s="377"/>
      <c r="BW188" s="378"/>
      <c r="BX188" s="379"/>
      <c r="BY188" s="509"/>
      <c r="BZ188" s="188"/>
      <c r="CA188" s="380"/>
      <c r="CB188" s="70"/>
      <c r="CC188" s="381"/>
      <c r="CD188" s="382"/>
      <c r="CE188" s="382"/>
      <c r="CF188" s="42"/>
      <c r="CG188" s="383"/>
      <c r="CH188" s="380"/>
      <c r="CI188" s="61"/>
      <c r="CJ188" s="381"/>
      <c r="CK188" s="384"/>
      <c r="CL188" s="384"/>
      <c r="CM188" s="45"/>
      <c r="CN188" s="120"/>
      <c r="CO188" s="385"/>
      <c r="CP188" s="385"/>
      <c r="CQ188" s="381"/>
      <c r="CR188" s="384"/>
      <c r="CS188" s="384"/>
      <c r="CT188" s="412"/>
      <c r="CU188" s="74"/>
      <c r="CV188" s="74"/>
      <c r="CW188" s="74"/>
      <c r="CX188" s="74"/>
      <c r="CY188" s="74"/>
      <c r="CZ188" s="74"/>
      <c r="DA188" s="74"/>
      <c r="DB188" s="14"/>
      <c r="DC188" s="14"/>
      <c r="DD188" s="14"/>
      <c r="DE188" s="14"/>
    </row>
    <row r="189" spans="2:109" ht="16.5" hidden="1" customHeight="1">
      <c r="B189" s="320"/>
      <c r="C189" s="277"/>
      <c r="D189" s="360"/>
      <c r="E189" s="361"/>
      <c r="F189" s="362"/>
      <c r="G189" s="363"/>
      <c r="H189" s="364"/>
      <c r="I189" s="365"/>
      <c r="J189" s="366"/>
      <c r="K189" s="367"/>
      <c r="L189" s="368"/>
      <c r="M189" s="369"/>
      <c r="N189" s="369"/>
      <c r="O189" s="369"/>
      <c r="P189" s="370"/>
      <c r="Q189" s="370"/>
      <c r="R189" s="370"/>
      <c r="S189" s="370"/>
      <c r="T189" s="371"/>
      <c r="U189" s="371"/>
      <c r="V189" s="371"/>
      <c r="W189" s="371"/>
      <c r="X189" s="365"/>
      <c r="Y189" s="365"/>
      <c r="Z189" s="366"/>
      <c r="AA189" s="366"/>
      <c r="AB189" s="372"/>
      <c r="AC189" s="373"/>
      <c r="AD189" s="373"/>
      <c r="AE189" s="373"/>
      <c r="AF189" s="374"/>
      <c r="AG189" s="374"/>
      <c r="AH189" s="374"/>
      <c r="AI189" s="374"/>
      <c r="AJ189" s="375"/>
      <c r="AK189" s="375"/>
      <c r="AL189" s="375"/>
      <c r="AM189" s="375"/>
      <c r="AN189" s="365"/>
      <c r="AO189" s="365"/>
      <c r="AP189" s="366"/>
      <c r="AQ189" s="366"/>
      <c r="AR189" s="372"/>
      <c r="AS189" s="373"/>
      <c r="AT189" s="373"/>
      <c r="AU189" s="373"/>
      <c r="AV189" s="374"/>
      <c r="AW189" s="374"/>
      <c r="AX189" s="374"/>
      <c r="AY189" s="374"/>
      <c r="AZ189" s="375"/>
      <c r="BA189" s="375"/>
      <c r="BB189" s="375"/>
      <c r="BC189" s="375"/>
      <c r="BD189" s="365"/>
      <c r="BE189" s="365"/>
      <c r="BF189" s="366"/>
      <c r="BG189" s="366"/>
      <c r="BH189" s="372"/>
      <c r="BI189" s="373"/>
      <c r="BJ189" s="373"/>
      <c r="BK189" s="373"/>
      <c r="BL189" s="374"/>
      <c r="BM189" s="374"/>
      <c r="BN189" s="374"/>
      <c r="BO189" s="374"/>
      <c r="BP189" s="375"/>
      <c r="BQ189" s="375"/>
      <c r="BR189" s="375"/>
      <c r="BS189" s="375"/>
      <c r="BT189" s="376"/>
      <c r="BU189" s="376"/>
      <c r="BV189" s="377"/>
      <c r="BW189" s="378"/>
      <c r="BX189" s="379"/>
      <c r="BY189" s="509"/>
      <c r="BZ189" s="188"/>
      <c r="CA189" s="380"/>
      <c r="CB189" s="70"/>
      <c r="CC189" s="381"/>
      <c r="CD189" s="382"/>
      <c r="CE189" s="382"/>
      <c r="CF189" s="42"/>
      <c r="CG189" s="383"/>
      <c r="CH189" s="380"/>
      <c r="CI189" s="61"/>
      <c r="CJ189" s="381"/>
      <c r="CK189" s="384"/>
      <c r="CL189" s="384"/>
      <c r="CM189" s="45"/>
      <c r="CN189" s="120"/>
      <c r="CO189" s="385"/>
      <c r="CP189" s="385"/>
      <c r="CQ189" s="381"/>
      <c r="CR189" s="384"/>
      <c r="CS189" s="384"/>
      <c r="CT189" s="412"/>
      <c r="CU189" s="74"/>
      <c r="CV189" s="74"/>
      <c r="CW189" s="74"/>
      <c r="CX189" s="74"/>
      <c r="CY189" s="74"/>
      <c r="CZ189" s="74"/>
      <c r="DA189" s="74"/>
      <c r="DB189" s="14"/>
      <c r="DC189" s="14"/>
      <c r="DD189" s="14"/>
      <c r="DE189" s="14"/>
    </row>
    <row r="190" spans="2:109" ht="16.5" hidden="1" customHeight="1">
      <c r="B190" s="320"/>
      <c r="C190" s="277"/>
      <c r="D190" s="360"/>
      <c r="E190" s="361"/>
      <c r="F190" s="362"/>
      <c r="G190" s="363"/>
      <c r="H190" s="364"/>
      <c r="I190" s="365"/>
      <c r="J190" s="366"/>
      <c r="K190" s="367"/>
      <c r="L190" s="368"/>
      <c r="M190" s="369"/>
      <c r="N190" s="369"/>
      <c r="O190" s="369"/>
      <c r="P190" s="370"/>
      <c r="Q190" s="370"/>
      <c r="R190" s="370"/>
      <c r="S190" s="370"/>
      <c r="T190" s="371"/>
      <c r="U190" s="371"/>
      <c r="V190" s="371"/>
      <c r="W190" s="371"/>
      <c r="X190" s="365"/>
      <c r="Y190" s="365"/>
      <c r="Z190" s="366"/>
      <c r="AA190" s="366"/>
      <c r="AB190" s="372"/>
      <c r="AC190" s="373"/>
      <c r="AD190" s="373"/>
      <c r="AE190" s="373"/>
      <c r="AF190" s="374"/>
      <c r="AG190" s="374"/>
      <c r="AH190" s="374"/>
      <c r="AI190" s="374"/>
      <c r="AJ190" s="375"/>
      <c r="AK190" s="375"/>
      <c r="AL190" s="375"/>
      <c r="AM190" s="375"/>
      <c r="AN190" s="365"/>
      <c r="AO190" s="365"/>
      <c r="AP190" s="366"/>
      <c r="AQ190" s="366"/>
      <c r="AR190" s="372"/>
      <c r="AS190" s="373"/>
      <c r="AT190" s="373"/>
      <c r="AU190" s="373"/>
      <c r="AV190" s="374"/>
      <c r="AW190" s="374"/>
      <c r="AX190" s="374"/>
      <c r="AY190" s="374"/>
      <c r="AZ190" s="375"/>
      <c r="BA190" s="375"/>
      <c r="BB190" s="375"/>
      <c r="BC190" s="375"/>
      <c r="BD190" s="365"/>
      <c r="BE190" s="365"/>
      <c r="BF190" s="366"/>
      <c r="BG190" s="366"/>
      <c r="BH190" s="372"/>
      <c r="BI190" s="373"/>
      <c r="BJ190" s="373"/>
      <c r="BK190" s="373"/>
      <c r="BL190" s="374"/>
      <c r="BM190" s="374"/>
      <c r="BN190" s="374"/>
      <c r="BO190" s="374"/>
      <c r="BP190" s="375"/>
      <c r="BQ190" s="375"/>
      <c r="BR190" s="375"/>
      <c r="BS190" s="375"/>
      <c r="BT190" s="376"/>
      <c r="BU190" s="376"/>
      <c r="BV190" s="377"/>
      <c r="BW190" s="378"/>
      <c r="BX190" s="379"/>
      <c r="BY190" s="509"/>
      <c r="BZ190" s="188"/>
      <c r="CA190" s="380"/>
      <c r="CB190" s="70"/>
      <c r="CC190" s="381"/>
      <c r="CD190" s="382"/>
      <c r="CE190" s="382"/>
      <c r="CF190" s="42"/>
      <c r="CG190" s="383"/>
      <c r="CH190" s="380"/>
      <c r="CI190" s="61"/>
      <c r="CJ190" s="381"/>
      <c r="CK190" s="384"/>
      <c r="CL190" s="384"/>
      <c r="CM190" s="45"/>
      <c r="CN190" s="120"/>
      <c r="CO190" s="385"/>
      <c r="CP190" s="385"/>
      <c r="CQ190" s="381"/>
      <c r="CR190" s="384"/>
      <c r="CS190" s="384"/>
      <c r="CT190" s="412"/>
      <c r="CU190" s="74"/>
      <c r="CV190" s="74"/>
      <c r="CW190" s="74"/>
      <c r="CX190" s="74"/>
      <c r="CY190" s="74"/>
      <c r="CZ190" s="74"/>
      <c r="DA190" s="74"/>
      <c r="DB190" s="14"/>
      <c r="DC190" s="14"/>
      <c r="DD190" s="14"/>
      <c r="DE190" s="14"/>
    </row>
    <row r="191" spans="2:109" ht="16.5" hidden="1" customHeight="1">
      <c r="B191" s="320" t="str">
        <f>RIGHT(C191,LEN(C191)-FIND(" ",C191))</f>
        <v>Nugent-Hopkins</v>
      </c>
      <c r="C191" s="277" t="s">
        <v>77</v>
      </c>
      <c r="D191" s="360" t="s">
        <v>55</v>
      </c>
      <c r="E191" s="955">
        <v>62</v>
      </c>
      <c r="F191" s="224">
        <v>40</v>
      </c>
      <c r="G191" s="224"/>
      <c r="H191" s="155" t="s">
        <v>55</v>
      </c>
      <c r="I191" s="156">
        <v>18</v>
      </c>
      <c r="J191" s="231">
        <v>4</v>
      </c>
      <c r="K191" s="231"/>
      <c r="L191" s="157" t="s">
        <v>55</v>
      </c>
      <c r="M191" s="240">
        <f>(I191/E191)*77</f>
        <v>22.35483870967742</v>
      </c>
      <c r="N191" s="972">
        <f>(J191/F191)*77</f>
        <v>7.7</v>
      </c>
      <c r="O191" s="972"/>
      <c r="P191" s="973" t="s">
        <v>55</v>
      </c>
      <c r="Q191" s="370">
        <f>(M191/(M$146))*1000</f>
        <v>8.9509564711221419</v>
      </c>
      <c r="R191" s="974">
        <f>(N191/(N$146))*1000</f>
        <v>2.9788960258312924</v>
      </c>
      <c r="S191" s="974"/>
      <c r="T191" s="975" t="s">
        <v>55</v>
      </c>
      <c r="U191" s="371">
        <f>(Q191-I$147)</f>
        <v>1.1990184866260183</v>
      </c>
      <c r="V191" s="976">
        <f>(R191-J$147)</f>
        <v>-4.4837905413328869</v>
      </c>
      <c r="W191" s="976"/>
      <c r="X191" s="364" t="s">
        <v>55</v>
      </c>
      <c r="Y191" s="365">
        <v>34</v>
      </c>
      <c r="Z191" s="366">
        <v>20</v>
      </c>
      <c r="AA191" s="366"/>
      <c r="AB191" s="372" t="s">
        <v>55</v>
      </c>
      <c r="AC191" s="373">
        <f>(Y191/E191)*77</f>
        <v>42.225806451612897</v>
      </c>
      <c r="AD191" s="977">
        <f>(Z191/F191)*77</f>
        <v>38.5</v>
      </c>
      <c r="AE191" s="977"/>
      <c r="AF191" s="978" t="s">
        <v>55</v>
      </c>
      <c r="AG191" s="374">
        <f>(AC191/AC$146)*1000</f>
        <v>10.212881009403196</v>
      </c>
      <c r="AH191" s="979">
        <f>(AD191/AD$146)*1000</f>
        <v>8.3357897615883036</v>
      </c>
      <c r="AI191" s="979"/>
      <c r="AJ191" s="980" t="s">
        <v>55</v>
      </c>
      <c r="AK191" s="375">
        <f>(AG191-I$147)</f>
        <v>2.4609430249070723</v>
      </c>
      <c r="AL191" s="981">
        <f>(AH191-J$147)</f>
        <v>0.87310319442412432</v>
      </c>
      <c r="AM191" s="981"/>
      <c r="AN191" s="364" t="s">
        <v>55</v>
      </c>
      <c r="AO191" s="365">
        <v>23</v>
      </c>
      <c r="AP191" s="366">
        <v>11</v>
      </c>
      <c r="AQ191" s="366"/>
      <c r="AR191" s="372" t="s">
        <v>55</v>
      </c>
      <c r="AS191" s="373">
        <f>(AO191/E191)*77</f>
        <v>28.56451612903226</v>
      </c>
      <c r="AT191" s="977">
        <f>(AP191/F191)*77</f>
        <v>21.175000000000001</v>
      </c>
      <c r="AU191" s="977"/>
      <c r="AV191" s="978" t="s">
        <v>55</v>
      </c>
      <c r="AW191" s="374">
        <f>((AS191/AS$146)*1000)</f>
        <v>14.229237875564705</v>
      </c>
      <c r="AX191" s="979">
        <f>((AT191/AT$146)*1000)</f>
        <v>8.9926893934067351</v>
      </c>
      <c r="AY191" s="979"/>
      <c r="AZ191" s="980" t="s">
        <v>55</v>
      </c>
      <c r="BA191" s="375">
        <f>(AW191-I$147)</f>
        <v>6.4772998910685811</v>
      </c>
      <c r="BB191" s="981">
        <f>(AX191-J$147)</f>
        <v>1.5300028262425558</v>
      </c>
      <c r="BC191" s="981"/>
      <c r="BD191" s="364" t="s">
        <v>55</v>
      </c>
      <c r="BE191" s="365">
        <v>134</v>
      </c>
      <c r="BF191" s="366">
        <v>78</v>
      </c>
      <c r="BG191" s="366"/>
      <c r="BH191" s="372" t="s">
        <v>55</v>
      </c>
      <c r="BI191" s="373">
        <f>(BE191/E191)*77</f>
        <v>166.41935483870967</v>
      </c>
      <c r="BJ191" s="977">
        <f>(BF191/F191)*77</f>
        <v>150.15</v>
      </c>
      <c r="BK191" s="977"/>
      <c r="BL191" s="978" t="s">
        <v>55</v>
      </c>
      <c r="BM191" s="374">
        <f>(BI191/BI$146)*1000</f>
        <v>6.9147742758506086</v>
      </c>
      <c r="BN191" s="979">
        <f>(BJ191/BJ$146)*1000</f>
        <v>5.9987156602980019</v>
      </c>
      <c r="BO191" s="979"/>
      <c r="BP191" s="980" t="s">
        <v>55</v>
      </c>
      <c r="BQ191" s="375">
        <f>(BM191-I$147)</f>
        <v>-0.83716370864551504</v>
      </c>
      <c r="BR191" s="981">
        <f>(BN191-J$147)</f>
        <v>-1.4639709068661775</v>
      </c>
      <c r="BS191" s="981"/>
      <c r="BT191" s="982" t="s">
        <v>55</v>
      </c>
      <c r="BU191" s="376">
        <f>(((BQ191+BA191)+AK191)+U191)</f>
        <v>9.3000976939561557</v>
      </c>
      <c r="BV191" s="377">
        <f>(((BR191+BB191)+AL191)+V191)</f>
        <v>-3.5446554275323843</v>
      </c>
      <c r="BW191" s="1008"/>
      <c r="BX191" s="1009">
        <f>(BV191+BU191)/2</f>
        <v>2.8777211332118857</v>
      </c>
      <c r="BY191" s="509"/>
      <c r="BZ191" s="188" t="e">
        <f>RANK(CB191,CB$6:CB$178)</f>
        <v>#N/A</v>
      </c>
      <c r="CA191" s="380" t="e">
        <f>#REF!</f>
        <v>#REF!</v>
      </c>
      <c r="CB191" s="70">
        <f>BV191</f>
        <v>-3.5446554275323843</v>
      </c>
      <c r="CC191" s="381">
        <f>CC52+1</f>
        <v>3</v>
      </c>
      <c r="CD191" s="983" t="str">
        <f>VLOOKUP(CC191,BZ$6:CB$178,2,FALSE)</f>
        <v>Phil Kessel</v>
      </c>
      <c r="CE191" s="983">
        <f>VLOOKUP(CD191,CA$6:CC$178,2,FALSE)</f>
        <v>10.132011586879536</v>
      </c>
      <c r="CF191" s="42"/>
      <c r="CG191" s="383" t="e">
        <f>RANK(CI191,CI$6:CI$178)</f>
        <v>#REF!</v>
      </c>
      <c r="CH191" s="380" t="e">
        <f>#REF!</f>
        <v>#REF!</v>
      </c>
      <c r="CI191" s="61" t="e">
        <f>#REF!</f>
        <v>#REF!</v>
      </c>
      <c r="CJ191" s="381">
        <f>CJ52+1</f>
        <v>6</v>
      </c>
      <c r="CK191" s="385" t="e">
        <f>VLOOKUP(CJ191,CG$6:CI$178,2,FALSE)</f>
        <v>#N/A</v>
      </c>
      <c r="CL191" s="385" t="e">
        <f>VLOOKUP(CK191,CH$6:CJ$178,2,FALSE)</f>
        <v>#N/A</v>
      </c>
      <c r="CM191" s="45"/>
      <c r="CN191" s="120" t="e">
        <f>RANK(CP191,CP$6:CP$178)</f>
        <v>#N/A</v>
      </c>
      <c r="CO191" s="385" t="e">
        <f>#REF!</f>
        <v>#REF!</v>
      </c>
      <c r="CP191" s="385">
        <f>BX191</f>
        <v>2.8777211332118857</v>
      </c>
      <c r="CQ191" s="381">
        <f>CQ52+1</f>
        <v>3</v>
      </c>
      <c r="CR191" s="385" t="str">
        <f>VLOOKUP(CQ191,CN$6:CP$178,2,FALSE)</f>
        <v>Ryan Getzlaf</v>
      </c>
      <c r="CS191" s="385">
        <f>VLOOKUP(CR191,CO$6:CQ$178,2,FALSE)</f>
        <v>10.001589107964264</v>
      </c>
      <c r="CT191" s="412"/>
      <c r="CU191" s="74"/>
      <c r="CV191" s="74"/>
      <c r="CW191" s="74"/>
      <c r="CX191" s="74"/>
      <c r="CY191" s="74"/>
      <c r="CZ191" s="74"/>
      <c r="DA191" s="74"/>
      <c r="DB191" s="14"/>
      <c r="DC191" s="14"/>
      <c r="DD191" s="14"/>
      <c r="DE191" s="14"/>
    </row>
    <row r="192" spans="2:109" ht="16.5" hidden="1" customHeight="1">
      <c r="B192" s="320" t="str">
        <f>RIGHT(C192,LEN(C192)-FIND(" ",C192))</f>
        <v>Kuznetsov</v>
      </c>
      <c r="C192" s="967" t="s">
        <v>187</v>
      </c>
      <c r="D192" s="360"/>
      <c r="E192" s="955"/>
      <c r="F192" s="224"/>
      <c r="G192" s="224"/>
      <c r="H192" s="155"/>
      <c r="I192" s="156"/>
      <c r="J192" s="231"/>
      <c r="K192" s="231"/>
      <c r="L192" s="157"/>
      <c r="M192" s="240"/>
      <c r="N192" s="369"/>
      <c r="O192" s="369"/>
      <c r="P192" s="370"/>
      <c r="Q192" s="370"/>
      <c r="R192" s="370"/>
      <c r="S192" s="370"/>
      <c r="T192" s="371"/>
      <c r="U192" s="371"/>
      <c r="V192" s="371"/>
      <c r="W192" s="371"/>
      <c r="X192" s="365"/>
      <c r="Y192" s="365"/>
      <c r="Z192" s="366"/>
      <c r="AA192" s="366"/>
      <c r="AB192" s="372"/>
      <c r="AC192" s="373"/>
      <c r="AD192" s="373"/>
      <c r="AE192" s="373"/>
      <c r="AF192" s="374"/>
      <c r="AG192" s="374"/>
      <c r="AH192" s="374"/>
      <c r="AI192" s="374"/>
      <c r="AJ192" s="375"/>
      <c r="AK192" s="375"/>
      <c r="AL192" s="375"/>
      <c r="AM192" s="375"/>
      <c r="AN192" s="365"/>
      <c r="AO192" s="365"/>
      <c r="AP192" s="366"/>
      <c r="AQ192" s="366"/>
      <c r="AR192" s="372"/>
      <c r="AS192" s="373"/>
      <c r="AT192" s="373"/>
      <c r="AU192" s="373"/>
      <c r="AV192" s="374"/>
      <c r="AW192" s="374"/>
      <c r="AX192" s="374"/>
      <c r="AY192" s="374"/>
      <c r="AZ192" s="375"/>
      <c r="BA192" s="375"/>
      <c r="BB192" s="375"/>
      <c r="BC192" s="375"/>
      <c r="BD192" s="365"/>
      <c r="BE192" s="365"/>
      <c r="BF192" s="366"/>
      <c r="BG192" s="366"/>
      <c r="BH192" s="372"/>
      <c r="BI192" s="373"/>
      <c r="BJ192" s="373"/>
      <c r="BK192" s="373"/>
      <c r="BL192" s="374"/>
      <c r="BM192" s="374"/>
      <c r="BN192" s="374"/>
      <c r="BO192" s="374"/>
      <c r="BP192" s="375"/>
      <c r="BQ192" s="375"/>
      <c r="BR192" s="375"/>
      <c r="BS192" s="375"/>
      <c r="BT192" s="376"/>
      <c r="BU192" s="376"/>
      <c r="BV192" s="377"/>
      <c r="BW192" s="378"/>
      <c r="BX192" s="379"/>
      <c r="BY192" s="509"/>
      <c r="BZ192" s="188" t="e">
        <f>RANK(CB192,CB$137:CB$156)</f>
        <v>#N/A</v>
      </c>
      <c r="CA192" s="380" t="e">
        <f>#REF!</f>
        <v>#REF!</v>
      </c>
      <c r="CB192" s="70">
        <f>BV192</f>
        <v>0</v>
      </c>
      <c r="CC192" s="510" t="e">
        <f>#REF!+1</f>
        <v>#REF!</v>
      </c>
      <c r="CD192" s="385" t="e">
        <f>VLOOKUP(CC192,BZ$137:CB$156,2,FALSE)</f>
        <v>#REF!</v>
      </c>
      <c r="CE192" s="385" t="e">
        <f>VLOOKUP(CD192,CA$137:CC$156,2,FALSE)</f>
        <v>#REF!</v>
      </c>
      <c r="CF192" s="42"/>
      <c r="CG192" s="383" t="e">
        <f>RANK(CI192,CI$137:CI$156)</f>
        <v>#REF!</v>
      </c>
      <c r="CH192" s="380" t="e">
        <f>#REF!</f>
        <v>#REF!</v>
      </c>
      <c r="CI192" s="61" t="e">
        <f>#REF!</f>
        <v>#REF!</v>
      </c>
      <c r="CJ192" s="510">
        <f>CC238+1</f>
        <v>1</v>
      </c>
      <c r="CK192" s="385" t="e">
        <f>VLOOKUP(CJ192,CG$137:CI$156,2,FALSE)</f>
        <v>#N/A</v>
      </c>
      <c r="CL192" s="385" t="e">
        <f>VLOOKUP(CK192,CH$137:CJ$156,2,FALSE)</f>
        <v>#N/A</v>
      </c>
      <c r="CM192" s="45"/>
      <c r="CN192" s="120" t="e">
        <f>RANK(CP192,CP$137:CP$156)</f>
        <v>#N/A</v>
      </c>
      <c r="CO192" s="385" t="e">
        <f>#REF!</f>
        <v>#REF!</v>
      </c>
      <c r="CP192" s="385">
        <f>BX192</f>
        <v>0</v>
      </c>
      <c r="CQ192" s="510">
        <f>CJ238+1</f>
        <v>1</v>
      </c>
      <c r="CR192" s="385" t="str">
        <f>VLOOKUP(CQ192,CN$137:CP$156,2,FALSE)</f>
        <v>P.K. Subban</v>
      </c>
      <c r="CS192" s="385">
        <f>VLOOKUP(CR192,CO$137:CQ$156,2,FALSE)</f>
        <v>4.010834450056743</v>
      </c>
      <c r="CT192" s="412"/>
      <c r="CU192" s="73"/>
      <c r="CV192" s="73"/>
      <c r="CW192" s="73"/>
      <c r="CX192" s="73"/>
      <c r="CY192" s="73"/>
      <c r="CZ192" s="73"/>
      <c r="DA192" s="73"/>
      <c r="DE192" s="12"/>
    </row>
    <row r="193" spans="2:109" ht="16.5" hidden="1" customHeight="1">
      <c r="B193" s="320" t="str">
        <f>RIGHT(C193,LEN(C193)-FIND(" ",C193))</f>
        <v>MacKinnon</v>
      </c>
      <c r="C193" s="967" t="s">
        <v>188</v>
      </c>
      <c r="D193" s="360"/>
      <c r="E193" s="955"/>
      <c r="F193" s="224"/>
      <c r="G193" s="224"/>
      <c r="H193" s="155"/>
      <c r="I193" s="156"/>
      <c r="J193" s="231"/>
      <c r="K193" s="231"/>
      <c r="L193" s="157"/>
      <c r="M193" s="240"/>
      <c r="N193" s="369"/>
      <c r="O193" s="369"/>
      <c r="P193" s="370"/>
      <c r="Q193" s="370"/>
      <c r="R193" s="370"/>
      <c r="S193" s="370"/>
      <c r="T193" s="371"/>
      <c r="U193" s="371"/>
      <c r="V193" s="371"/>
      <c r="W193" s="371"/>
      <c r="X193" s="365"/>
      <c r="Y193" s="365"/>
      <c r="Z193" s="366"/>
      <c r="AA193" s="366"/>
      <c r="AB193" s="372"/>
      <c r="AC193" s="373"/>
      <c r="AD193" s="373"/>
      <c r="AE193" s="373"/>
      <c r="AF193" s="374"/>
      <c r="AG193" s="374"/>
      <c r="AH193" s="374"/>
      <c r="AI193" s="374"/>
      <c r="AJ193" s="375"/>
      <c r="AK193" s="375"/>
      <c r="AL193" s="375"/>
      <c r="AM193" s="375"/>
      <c r="AN193" s="365"/>
      <c r="AO193" s="365"/>
      <c r="AP193" s="366"/>
      <c r="AQ193" s="366"/>
      <c r="AR193" s="372"/>
      <c r="AS193" s="373"/>
      <c r="AT193" s="373"/>
      <c r="AU193" s="373"/>
      <c r="AV193" s="374"/>
      <c r="AW193" s="374"/>
      <c r="AX193" s="374"/>
      <c r="AY193" s="374"/>
      <c r="AZ193" s="375"/>
      <c r="BA193" s="375"/>
      <c r="BB193" s="375"/>
      <c r="BC193" s="375"/>
      <c r="BD193" s="365"/>
      <c r="BE193" s="365"/>
      <c r="BF193" s="366"/>
      <c r="BG193" s="366"/>
      <c r="BH193" s="372"/>
      <c r="BI193" s="373"/>
      <c r="BJ193" s="373"/>
      <c r="BK193" s="373"/>
      <c r="BL193" s="374"/>
      <c r="BM193" s="374"/>
      <c r="BN193" s="374"/>
      <c r="BO193" s="374"/>
      <c r="BP193" s="375"/>
      <c r="BQ193" s="375"/>
      <c r="BR193" s="375"/>
      <c r="BS193" s="375"/>
      <c r="BT193" s="376"/>
      <c r="BU193" s="376"/>
      <c r="BV193" s="377"/>
      <c r="BW193" s="378"/>
      <c r="BX193" s="379"/>
      <c r="BY193" s="509"/>
      <c r="BZ193" s="188" t="e">
        <f>RANK(CB193,CB$137:CB$156)</f>
        <v>#N/A</v>
      </c>
      <c r="CA193" s="380" t="e">
        <f>#REF!</f>
        <v>#REF!</v>
      </c>
      <c r="CB193" s="70">
        <f>BV193</f>
        <v>0</v>
      </c>
      <c r="CC193" s="510" t="e">
        <f>#REF!+1</f>
        <v>#REF!</v>
      </c>
      <c r="CD193" s="385" t="e">
        <f>VLOOKUP(CC193,BZ$137:CB$156,2,FALSE)</f>
        <v>#REF!</v>
      </c>
      <c r="CE193" s="385" t="e">
        <f>VLOOKUP(CD193,CA$137:CC$156,2,FALSE)</f>
        <v>#REF!</v>
      </c>
      <c r="CF193" s="42"/>
      <c r="CG193" s="383" t="e">
        <f>RANK(CI193,CI$137:CI$156)</f>
        <v>#REF!</v>
      </c>
      <c r="CH193" s="380" t="e">
        <f>#REF!</f>
        <v>#REF!</v>
      </c>
      <c r="CI193" s="61" t="e">
        <f>#REF!</f>
        <v>#REF!</v>
      </c>
      <c r="CJ193" s="510">
        <f>CC239+1</f>
        <v>1</v>
      </c>
      <c r="CK193" s="385" t="e">
        <f>VLOOKUP(CJ193,CG$137:CI$156,2,FALSE)</f>
        <v>#N/A</v>
      </c>
      <c r="CL193" s="385" t="e">
        <f>VLOOKUP(CK193,CH$137:CJ$156,2,FALSE)</f>
        <v>#N/A</v>
      </c>
      <c r="CM193" s="45"/>
      <c r="CN193" s="120" t="e">
        <f>RANK(CP193,CP$137:CP$156)</f>
        <v>#N/A</v>
      </c>
      <c r="CO193" s="385" t="e">
        <f>#REF!</f>
        <v>#REF!</v>
      </c>
      <c r="CP193" s="385">
        <f>BX193</f>
        <v>0</v>
      </c>
      <c r="CQ193" s="510">
        <f>CJ239+1</f>
        <v>1</v>
      </c>
      <c r="CR193" s="385" t="str">
        <f>VLOOKUP(CQ193,CN$137:CP$156,2,FALSE)</f>
        <v>P.K. Subban</v>
      </c>
      <c r="CS193" s="385">
        <f>VLOOKUP(CR193,CO$137:CQ$156,2,FALSE)</f>
        <v>4.010834450056743</v>
      </c>
      <c r="CT193" s="412"/>
      <c r="CU193" s="73"/>
      <c r="CV193" s="73"/>
      <c r="CW193" s="73"/>
      <c r="CX193" s="73"/>
      <c r="CY193" s="73"/>
      <c r="CZ193" s="73"/>
      <c r="DA193" s="73"/>
      <c r="DE193" s="12"/>
    </row>
    <row r="194" spans="2:109" ht="16.5" hidden="1" customHeight="1">
      <c r="B194" s="320"/>
      <c r="C194" s="967"/>
      <c r="D194" s="360"/>
      <c r="E194" s="955"/>
      <c r="F194" s="224"/>
      <c r="G194" s="224"/>
      <c r="H194" s="155"/>
      <c r="I194" s="156"/>
      <c r="J194" s="231"/>
      <c r="K194" s="231"/>
      <c r="L194" s="157"/>
      <c r="M194" s="240"/>
      <c r="N194" s="369"/>
      <c r="O194" s="369"/>
      <c r="P194" s="370"/>
      <c r="Q194" s="370"/>
      <c r="R194" s="370"/>
      <c r="S194" s="370"/>
      <c r="T194" s="371"/>
      <c r="U194" s="371"/>
      <c r="V194" s="371"/>
      <c r="W194" s="371"/>
      <c r="X194" s="365"/>
      <c r="Y194" s="365"/>
      <c r="Z194" s="366"/>
      <c r="AA194" s="366"/>
      <c r="AB194" s="372"/>
      <c r="AC194" s="373"/>
      <c r="AD194" s="373"/>
      <c r="AE194" s="373"/>
      <c r="AF194" s="374"/>
      <c r="AG194" s="374"/>
      <c r="AH194" s="374"/>
      <c r="AI194" s="374"/>
      <c r="AJ194" s="375"/>
      <c r="AK194" s="375"/>
      <c r="AL194" s="375"/>
      <c r="AM194" s="375"/>
      <c r="AN194" s="365"/>
      <c r="AO194" s="365"/>
      <c r="AP194" s="366"/>
      <c r="AQ194" s="366"/>
      <c r="AR194" s="372"/>
      <c r="AS194" s="373"/>
      <c r="AT194" s="373"/>
      <c r="AU194" s="373"/>
      <c r="AV194" s="374"/>
      <c r="AW194" s="374"/>
      <c r="AX194" s="374"/>
      <c r="AY194" s="374"/>
      <c r="AZ194" s="375"/>
      <c r="BA194" s="375"/>
      <c r="BB194" s="375"/>
      <c r="BC194" s="375"/>
      <c r="BD194" s="365"/>
      <c r="BE194" s="365"/>
      <c r="BF194" s="366"/>
      <c r="BG194" s="366"/>
      <c r="BH194" s="372"/>
      <c r="BI194" s="373"/>
      <c r="BJ194" s="373"/>
      <c r="BK194" s="373"/>
      <c r="BL194" s="374"/>
      <c r="BM194" s="374"/>
      <c r="BN194" s="374"/>
      <c r="BO194" s="374"/>
      <c r="BP194" s="375"/>
      <c r="BQ194" s="375"/>
      <c r="BR194" s="375"/>
      <c r="BS194" s="375"/>
      <c r="BT194" s="376"/>
      <c r="BU194" s="376"/>
      <c r="BV194" s="377"/>
      <c r="BW194" s="378"/>
      <c r="BX194" s="379"/>
      <c r="BY194" s="509"/>
      <c r="BZ194" s="188"/>
      <c r="CA194" s="380"/>
      <c r="CB194" s="70"/>
      <c r="CC194" s="510"/>
      <c r="CD194" s="385"/>
      <c r="CE194" s="385"/>
      <c r="CF194" s="42"/>
      <c r="CG194" s="383"/>
      <c r="CH194" s="380"/>
      <c r="CI194" s="61"/>
      <c r="CJ194" s="510"/>
      <c r="CK194" s="385"/>
      <c r="CL194" s="385"/>
      <c r="CM194" s="45"/>
      <c r="CN194" s="120"/>
      <c r="CO194" s="385"/>
      <c r="CP194" s="385"/>
      <c r="CQ194" s="510"/>
      <c r="CR194" s="385"/>
      <c r="CS194" s="385"/>
      <c r="CT194" s="412"/>
      <c r="CU194" s="73"/>
      <c r="CV194" s="73"/>
      <c r="CW194" s="73"/>
      <c r="CX194" s="73"/>
      <c r="CY194" s="73"/>
      <c r="CZ194" s="73"/>
      <c r="DA194" s="73"/>
      <c r="DE194" s="12"/>
    </row>
    <row r="195" spans="2:109" ht="16.5" hidden="1" customHeight="1">
      <c r="B195" t="str">
        <f t="shared" ref="B195:B202" si="550">RIGHT(C195,LEN(C195)-FIND(" ",C195))</f>
        <v>Hertl</v>
      </c>
      <c r="C195" s="967" t="s">
        <v>206</v>
      </c>
      <c r="D195" s="360"/>
      <c r="E195" s="955"/>
      <c r="F195" s="224"/>
      <c r="G195" s="224"/>
      <c r="H195" s="155"/>
      <c r="I195" s="156"/>
      <c r="J195" s="231"/>
      <c r="K195" s="231"/>
      <c r="L195" s="157"/>
      <c r="M195" s="240"/>
      <c r="N195" s="369"/>
      <c r="O195" s="369"/>
      <c r="P195" s="370"/>
      <c r="Q195" s="370"/>
      <c r="R195" s="370"/>
      <c r="S195" s="370"/>
      <c r="T195" s="371"/>
      <c r="U195" s="371"/>
      <c r="V195" s="371"/>
      <c r="W195" s="371"/>
      <c r="X195" s="365"/>
      <c r="Y195" s="365"/>
      <c r="Z195" s="366"/>
      <c r="AA195" s="366"/>
      <c r="AB195" s="372"/>
      <c r="AC195" s="373"/>
      <c r="AD195" s="373"/>
      <c r="AE195" s="373"/>
      <c r="AF195" s="374"/>
      <c r="AG195" s="374"/>
      <c r="AH195" s="374"/>
      <c r="AI195" s="374"/>
      <c r="AJ195" s="375"/>
      <c r="AK195" s="375"/>
      <c r="AL195" s="375"/>
      <c r="AM195" s="375"/>
      <c r="AN195" s="365"/>
      <c r="AO195" s="365"/>
      <c r="AP195" s="366"/>
      <c r="AQ195" s="366"/>
      <c r="AR195" s="372"/>
      <c r="AS195" s="373"/>
      <c r="AT195" s="373"/>
      <c r="AU195" s="373"/>
      <c r="AV195" s="374"/>
      <c r="AW195" s="374"/>
      <c r="AX195" s="374"/>
      <c r="AY195" s="374"/>
      <c r="AZ195" s="375"/>
      <c r="BA195" s="375"/>
      <c r="BB195" s="375"/>
      <c r="BC195" s="375"/>
      <c r="BD195" s="365"/>
      <c r="BE195" s="365"/>
      <c r="BF195" s="366"/>
      <c r="BG195" s="366"/>
      <c r="BH195" s="372"/>
      <c r="BI195" s="373"/>
      <c r="BJ195" s="373"/>
      <c r="BK195" s="373"/>
      <c r="BL195" s="374"/>
      <c r="BM195" s="374"/>
      <c r="BN195" s="374"/>
      <c r="BO195" s="374"/>
      <c r="BP195" s="375"/>
      <c r="BQ195" s="375"/>
      <c r="BR195" s="375"/>
      <c r="BS195" s="375"/>
      <c r="BT195" s="376"/>
      <c r="BU195" s="376"/>
      <c r="BV195" s="377"/>
      <c r="BW195" s="378"/>
      <c r="BX195" s="379"/>
      <c r="BY195" s="509"/>
      <c r="BZ195" s="188" t="e">
        <f>RANK(CB195,CB$137:CB$156)</f>
        <v>#N/A</v>
      </c>
      <c r="CA195" s="380" t="e">
        <f>#REF!</f>
        <v>#REF!</v>
      </c>
      <c r="CB195" s="70">
        <f>BV195</f>
        <v>0</v>
      </c>
      <c r="CC195" s="510" t="e">
        <f>#REF!+1</f>
        <v>#REF!</v>
      </c>
      <c r="CD195" s="385" t="e">
        <f t="shared" ref="CD195:CE197" si="551">VLOOKUP(CC195,BZ$137:CB$156,2,FALSE)</f>
        <v>#REF!</v>
      </c>
      <c r="CE195" s="385" t="e">
        <f t="shared" si="551"/>
        <v>#REF!</v>
      </c>
      <c r="CF195" s="42"/>
      <c r="CG195" s="383" t="e">
        <f>RANK(CI195,CI$137:CI$156)</f>
        <v>#REF!</v>
      </c>
      <c r="CH195" s="380" t="e">
        <f>#REF!</f>
        <v>#REF!</v>
      </c>
      <c r="CI195" s="61" t="e">
        <f>#REF!</f>
        <v>#REF!</v>
      </c>
      <c r="CJ195" s="510">
        <f>CC243+1</f>
        <v>1</v>
      </c>
      <c r="CK195" s="385" t="e">
        <f t="shared" ref="CK195:CL197" si="552">VLOOKUP(CJ195,CG$137:CI$156,2,FALSE)</f>
        <v>#N/A</v>
      </c>
      <c r="CL195" s="385" t="e">
        <f t="shared" si="552"/>
        <v>#N/A</v>
      </c>
      <c r="CM195" s="45"/>
      <c r="CN195" s="120" t="e">
        <f>RANK(CP195,CP$137:CP$156)</f>
        <v>#N/A</v>
      </c>
      <c r="CO195" s="385" t="e">
        <f>#REF!</f>
        <v>#REF!</v>
      </c>
      <c r="CP195" s="385">
        <f>BX195</f>
        <v>0</v>
      </c>
      <c r="CQ195" s="510">
        <f>CJ243+1</f>
        <v>1</v>
      </c>
      <c r="CR195" s="385" t="str">
        <f t="shared" ref="CR195:CS197" si="553">VLOOKUP(CQ195,CN$137:CP$156,2,FALSE)</f>
        <v>P.K. Subban</v>
      </c>
      <c r="CS195" s="385">
        <f t="shared" si="553"/>
        <v>4.010834450056743</v>
      </c>
      <c r="CT195" s="412"/>
      <c r="CU195" s="73"/>
      <c r="CV195" s="73"/>
      <c r="CW195" s="73"/>
      <c r="CX195" s="73"/>
      <c r="CY195" s="73"/>
      <c r="CZ195" s="73"/>
      <c r="DA195" s="73"/>
      <c r="DE195" s="12"/>
    </row>
    <row r="196" spans="2:109" ht="16.5" hidden="1" customHeight="1">
      <c r="B196" t="str">
        <f t="shared" si="550"/>
        <v>Barkov</v>
      </c>
      <c r="C196" s="967" t="s">
        <v>207</v>
      </c>
      <c r="D196" s="360"/>
      <c r="E196" s="955"/>
      <c r="F196" s="224"/>
      <c r="G196" s="224"/>
      <c r="H196" s="155"/>
      <c r="I196" s="156"/>
      <c r="J196" s="231"/>
      <c r="K196" s="231"/>
      <c r="L196" s="157"/>
      <c r="M196" s="240"/>
      <c r="N196" s="369"/>
      <c r="O196" s="369"/>
      <c r="P196" s="370"/>
      <c r="Q196" s="370"/>
      <c r="R196" s="370"/>
      <c r="S196" s="370"/>
      <c r="T196" s="371"/>
      <c r="U196" s="371"/>
      <c r="V196" s="371"/>
      <c r="W196" s="371"/>
      <c r="X196" s="365"/>
      <c r="Y196" s="365"/>
      <c r="Z196" s="366"/>
      <c r="AA196" s="366"/>
      <c r="AB196" s="372"/>
      <c r="AC196" s="373"/>
      <c r="AD196" s="373"/>
      <c r="AE196" s="373"/>
      <c r="AF196" s="374"/>
      <c r="AG196" s="374"/>
      <c r="AH196" s="374"/>
      <c r="AI196" s="374"/>
      <c r="AJ196" s="375"/>
      <c r="AK196" s="375"/>
      <c r="AL196" s="375"/>
      <c r="AM196" s="375"/>
      <c r="AN196" s="365"/>
      <c r="AO196" s="365"/>
      <c r="AP196" s="366"/>
      <c r="AQ196" s="366"/>
      <c r="AR196" s="372"/>
      <c r="AS196" s="373"/>
      <c r="AT196" s="373"/>
      <c r="AU196" s="373"/>
      <c r="AV196" s="374"/>
      <c r="AW196" s="374"/>
      <c r="AX196" s="374"/>
      <c r="AY196" s="374"/>
      <c r="AZ196" s="375"/>
      <c r="BA196" s="375"/>
      <c r="BB196" s="375"/>
      <c r="BC196" s="375"/>
      <c r="BD196" s="365"/>
      <c r="BE196" s="365"/>
      <c r="BF196" s="366"/>
      <c r="BG196" s="366"/>
      <c r="BH196" s="372"/>
      <c r="BI196" s="373"/>
      <c r="BJ196" s="373"/>
      <c r="BK196" s="373"/>
      <c r="BL196" s="374"/>
      <c r="BM196" s="374"/>
      <c r="BN196" s="374"/>
      <c r="BO196" s="374"/>
      <c r="BP196" s="375"/>
      <c r="BQ196" s="375"/>
      <c r="BR196" s="375"/>
      <c r="BS196" s="375"/>
      <c r="BT196" s="376"/>
      <c r="BU196" s="376"/>
      <c r="BV196" s="377"/>
      <c r="BW196" s="378"/>
      <c r="BX196" s="379"/>
      <c r="BY196" s="509"/>
      <c r="BZ196" s="188" t="e">
        <f>RANK(CB196,CB$137:CB$156)</f>
        <v>#N/A</v>
      </c>
      <c r="CA196" s="380" t="e">
        <f>#REF!</f>
        <v>#REF!</v>
      </c>
      <c r="CB196" s="70">
        <f>BV196</f>
        <v>0</v>
      </c>
      <c r="CC196" s="510" t="e">
        <f>#REF!+1</f>
        <v>#REF!</v>
      </c>
      <c r="CD196" s="385" t="e">
        <f t="shared" si="551"/>
        <v>#REF!</v>
      </c>
      <c r="CE196" s="385" t="e">
        <f t="shared" si="551"/>
        <v>#REF!</v>
      </c>
      <c r="CF196" s="42"/>
      <c r="CG196" s="383" t="e">
        <f>RANK(CI196,CI$137:CI$156)</f>
        <v>#REF!</v>
      </c>
      <c r="CH196" s="380" t="e">
        <f>#REF!</f>
        <v>#REF!</v>
      </c>
      <c r="CI196" s="61" t="e">
        <f>#REF!</f>
        <v>#REF!</v>
      </c>
      <c r="CJ196" s="510">
        <f>CC244+1</f>
        <v>1</v>
      </c>
      <c r="CK196" s="385" t="e">
        <f t="shared" si="552"/>
        <v>#N/A</v>
      </c>
      <c r="CL196" s="385" t="e">
        <f t="shared" si="552"/>
        <v>#N/A</v>
      </c>
      <c r="CM196" s="45"/>
      <c r="CN196" s="120" t="e">
        <f>RANK(CP196,CP$137:CP$156)</f>
        <v>#N/A</v>
      </c>
      <c r="CO196" s="385" t="e">
        <f>#REF!</f>
        <v>#REF!</v>
      </c>
      <c r="CP196" s="385">
        <f>BX196</f>
        <v>0</v>
      </c>
      <c r="CQ196" s="510">
        <f>CJ244+1</f>
        <v>1</v>
      </c>
      <c r="CR196" s="385" t="str">
        <f t="shared" si="553"/>
        <v>P.K. Subban</v>
      </c>
      <c r="CS196" s="385">
        <f t="shared" si="553"/>
        <v>4.010834450056743</v>
      </c>
      <c r="CT196" s="412"/>
      <c r="CU196" s="73"/>
      <c r="CV196" s="73"/>
      <c r="CW196" s="73"/>
      <c r="CX196" s="73"/>
      <c r="CY196" s="73"/>
      <c r="CZ196" s="73"/>
      <c r="DA196" s="73"/>
      <c r="DE196" s="12"/>
    </row>
    <row r="197" spans="2:109" ht="16.5" hidden="1" customHeight="1">
      <c r="B197" t="str">
        <f t="shared" si="550"/>
        <v>Baertschi</v>
      </c>
      <c r="C197" s="967" t="s">
        <v>204</v>
      </c>
      <c r="D197" s="360"/>
      <c r="E197" s="955"/>
      <c r="F197" s="224"/>
      <c r="G197" s="224"/>
      <c r="H197" s="155"/>
      <c r="I197" s="156"/>
      <c r="J197" s="231"/>
      <c r="K197" s="231"/>
      <c r="L197" s="157"/>
      <c r="M197" s="240"/>
      <c r="N197" s="369"/>
      <c r="O197" s="369"/>
      <c r="P197" s="370"/>
      <c r="Q197" s="370"/>
      <c r="R197" s="370"/>
      <c r="S197" s="370"/>
      <c r="T197" s="371"/>
      <c r="U197" s="371"/>
      <c r="V197" s="371"/>
      <c r="W197" s="371"/>
      <c r="X197" s="365"/>
      <c r="Y197" s="365"/>
      <c r="Z197" s="366"/>
      <c r="AA197" s="366"/>
      <c r="AB197" s="372"/>
      <c r="AC197" s="373"/>
      <c r="AD197" s="373"/>
      <c r="AE197" s="373"/>
      <c r="AF197" s="374"/>
      <c r="AG197" s="374"/>
      <c r="AH197" s="374"/>
      <c r="AI197" s="374"/>
      <c r="AJ197" s="375"/>
      <c r="AK197" s="375"/>
      <c r="AL197" s="375"/>
      <c r="AM197" s="375"/>
      <c r="AN197" s="365"/>
      <c r="AO197" s="365"/>
      <c r="AP197" s="366"/>
      <c r="AQ197" s="366"/>
      <c r="AR197" s="372"/>
      <c r="AS197" s="373"/>
      <c r="AT197" s="373"/>
      <c r="AU197" s="373"/>
      <c r="AV197" s="374"/>
      <c r="AW197" s="374"/>
      <c r="AX197" s="374"/>
      <c r="AY197" s="374"/>
      <c r="AZ197" s="375"/>
      <c r="BA197" s="375"/>
      <c r="BB197" s="375"/>
      <c r="BC197" s="375"/>
      <c r="BD197" s="365"/>
      <c r="BE197" s="365"/>
      <c r="BF197" s="366"/>
      <c r="BG197" s="366"/>
      <c r="BH197" s="372"/>
      <c r="BI197" s="373"/>
      <c r="BJ197" s="373"/>
      <c r="BK197" s="373"/>
      <c r="BL197" s="374"/>
      <c r="BM197" s="374"/>
      <c r="BN197" s="374"/>
      <c r="BO197" s="374"/>
      <c r="BP197" s="375"/>
      <c r="BQ197" s="375"/>
      <c r="BR197" s="375"/>
      <c r="BS197" s="375"/>
      <c r="BT197" s="376"/>
      <c r="BU197" s="376"/>
      <c r="BV197" s="377"/>
      <c r="BW197" s="378"/>
      <c r="BX197" s="379"/>
      <c r="BY197" s="509"/>
      <c r="BZ197" s="188" t="e">
        <f>RANK(CB197,CB$137:CB$156)</f>
        <v>#N/A</v>
      </c>
      <c r="CA197" s="380" t="e">
        <f>#REF!</f>
        <v>#REF!</v>
      </c>
      <c r="CB197" s="70">
        <f>BV197</f>
        <v>0</v>
      </c>
      <c r="CC197" s="510" t="e">
        <f>#REF!+1</f>
        <v>#REF!</v>
      </c>
      <c r="CD197" s="385" t="e">
        <f t="shared" si="551"/>
        <v>#REF!</v>
      </c>
      <c r="CE197" s="385" t="e">
        <f t="shared" si="551"/>
        <v>#REF!</v>
      </c>
      <c r="CF197" s="42"/>
      <c r="CG197" s="383" t="e">
        <f>RANK(CI197,CI$137:CI$156)</f>
        <v>#REF!</v>
      </c>
      <c r="CH197" s="380" t="e">
        <f>#REF!</f>
        <v>#REF!</v>
      </c>
      <c r="CI197" s="61" t="e">
        <f>#REF!</f>
        <v>#REF!</v>
      </c>
      <c r="CJ197" s="510">
        <f>CC241+1</f>
        <v>1</v>
      </c>
      <c r="CK197" s="385" t="e">
        <f t="shared" si="552"/>
        <v>#N/A</v>
      </c>
      <c r="CL197" s="385" t="e">
        <f t="shared" si="552"/>
        <v>#N/A</v>
      </c>
      <c r="CM197" s="45"/>
      <c r="CN197" s="120" t="e">
        <f>RANK(CP197,CP$137:CP$156)</f>
        <v>#N/A</v>
      </c>
      <c r="CO197" s="385" t="e">
        <f>#REF!</f>
        <v>#REF!</v>
      </c>
      <c r="CP197" s="385">
        <f>BX197</f>
        <v>0</v>
      </c>
      <c r="CQ197" s="510">
        <f>CJ241+1</f>
        <v>1</v>
      </c>
      <c r="CR197" s="385" t="str">
        <f t="shared" si="553"/>
        <v>P.K. Subban</v>
      </c>
      <c r="CS197" s="385">
        <f t="shared" si="553"/>
        <v>4.010834450056743</v>
      </c>
      <c r="CT197" s="412"/>
      <c r="CU197" s="73"/>
      <c r="CV197" s="73"/>
      <c r="CW197" s="73"/>
      <c r="CX197" s="73"/>
      <c r="CY197" s="73"/>
      <c r="CZ197" s="73"/>
      <c r="DA197" s="73"/>
      <c r="DE197" s="12"/>
    </row>
    <row r="198" spans="2:109" ht="16.5" hidden="1" customHeight="1">
      <c r="B198" t="str">
        <f t="shared" si="550"/>
        <v>Matteau</v>
      </c>
      <c r="C198" s="967" t="s">
        <v>231</v>
      </c>
      <c r="D198" s="360"/>
      <c r="E198" s="955"/>
      <c r="F198" s="224"/>
      <c r="G198" s="224"/>
      <c r="H198" s="155"/>
      <c r="I198" s="156"/>
      <c r="J198" s="231"/>
      <c r="K198" s="231"/>
      <c r="L198" s="157"/>
      <c r="M198" s="240"/>
      <c r="N198" s="369"/>
      <c r="O198" s="369"/>
      <c r="P198" s="370"/>
      <c r="Q198" s="370"/>
      <c r="R198" s="370"/>
      <c r="S198" s="370"/>
      <c r="T198" s="371"/>
      <c r="U198" s="371"/>
      <c r="V198" s="371"/>
      <c r="W198" s="371"/>
      <c r="X198" s="365"/>
      <c r="Y198" s="365"/>
      <c r="Z198" s="366"/>
      <c r="AA198" s="366"/>
      <c r="AB198" s="372"/>
      <c r="AC198" s="373"/>
      <c r="AD198" s="373"/>
      <c r="AE198" s="373"/>
      <c r="AF198" s="374"/>
      <c r="AG198" s="374"/>
      <c r="AH198" s="374"/>
      <c r="AI198" s="374"/>
      <c r="AJ198" s="375"/>
      <c r="AK198" s="375"/>
      <c r="AL198" s="375"/>
      <c r="AM198" s="375"/>
      <c r="AN198" s="365"/>
      <c r="AO198" s="365"/>
      <c r="AP198" s="366"/>
      <c r="AQ198" s="366"/>
      <c r="AR198" s="372"/>
      <c r="AS198" s="373"/>
      <c r="AT198" s="373"/>
      <c r="AU198" s="373"/>
      <c r="AV198" s="374"/>
      <c r="AW198" s="374"/>
      <c r="AX198" s="374"/>
      <c r="AY198" s="374"/>
      <c r="AZ198" s="375"/>
      <c r="BA198" s="375"/>
      <c r="BB198" s="375"/>
      <c r="BC198" s="375"/>
      <c r="BD198" s="365"/>
      <c r="BE198" s="365"/>
      <c r="BF198" s="366"/>
      <c r="BG198" s="366"/>
      <c r="BH198" s="372"/>
      <c r="BI198" s="373"/>
      <c r="BJ198" s="373"/>
      <c r="BK198" s="373"/>
      <c r="BL198" s="374"/>
      <c r="BM198" s="374"/>
      <c r="BN198" s="374"/>
      <c r="BO198" s="374"/>
      <c r="BP198" s="375"/>
      <c r="BQ198" s="375"/>
      <c r="BR198" s="375"/>
      <c r="BS198" s="375"/>
      <c r="BT198" s="376"/>
      <c r="BU198" s="376"/>
      <c r="BV198" s="377"/>
      <c r="BW198" s="378"/>
      <c r="BX198" s="379"/>
      <c r="BY198" s="509"/>
      <c r="BZ198" s="188"/>
      <c r="CA198" s="380"/>
      <c r="CB198" s="70"/>
      <c r="CC198" s="510"/>
      <c r="CD198" s="385"/>
      <c r="CE198" s="385"/>
      <c r="CF198" s="42"/>
      <c r="CG198" s="383"/>
      <c r="CH198" s="380"/>
      <c r="CI198" s="61"/>
      <c r="CJ198" s="510"/>
      <c r="CK198" s="385"/>
      <c r="CL198" s="385"/>
      <c r="CM198" s="45"/>
      <c r="CN198" s="120"/>
      <c r="CO198" s="385"/>
      <c r="CP198" s="385"/>
      <c r="CQ198" s="510"/>
      <c r="CR198" s="385"/>
      <c r="CS198" s="385"/>
      <c r="CT198" s="412"/>
      <c r="CU198" s="73"/>
      <c r="CV198" s="73"/>
      <c r="CW198" s="73"/>
      <c r="CX198" s="73"/>
      <c r="CY198" s="73"/>
      <c r="CZ198" s="73"/>
      <c r="DA198" s="73"/>
      <c r="DE198" s="12"/>
    </row>
    <row r="199" spans="2:109" ht="16.5" hidden="1" customHeight="1">
      <c r="B199" s="320" t="str">
        <f t="shared" si="550"/>
        <v>Scheifele</v>
      </c>
      <c r="C199" s="414" t="s">
        <v>203</v>
      </c>
      <c r="D199" s="360"/>
      <c r="E199" s="955"/>
      <c r="F199" s="224"/>
      <c r="G199" s="224"/>
      <c r="H199" s="155"/>
      <c r="I199" s="156"/>
      <c r="J199" s="231"/>
      <c r="K199" s="231"/>
      <c r="L199" s="157"/>
      <c r="M199" s="240"/>
      <c r="N199" s="369"/>
      <c r="O199" s="369"/>
      <c r="P199" s="370"/>
      <c r="Q199" s="370"/>
      <c r="R199" s="370"/>
      <c r="S199" s="370"/>
      <c r="T199" s="371"/>
      <c r="U199" s="371"/>
      <c r="V199" s="371"/>
      <c r="W199" s="371"/>
      <c r="X199" s="365"/>
      <c r="Y199" s="365"/>
      <c r="Z199" s="366"/>
      <c r="AA199" s="366"/>
      <c r="AB199" s="372"/>
      <c r="AC199" s="373"/>
      <c r="AD199" s="373"/>
      <c r="AE199" s="373"/>
      <c r="AF199" s="374"/>
      <c r="AG199" s="374"/>
      <c r="AH199" s="374"/>
      <c r="AI199" s="374"/>
      <c r="AJ199" s="375"/>
      <c r="AK199" s="375"/>
      <c r="AL199" s="375"/>
      <c r="AM199" s="375"/>
      <c r="AN199" s="365"/>
      <c r="AO199" s="365"/>
      <c r="AP199" s="366"/>
      <c r="AQ199" s="366"/>
      <c r="AR199" s="372"/>
      <c r="AS199" s="373"/>
      <c r="AT199" s="373"/>
      <c r="AU199" s="373"/>
      <c r="AV199" s="374"/>
      <c r="AW199" s="374"/>
      <c r="AX199" s="374"/>
      <c r="AY199" s="374"/>
      <c r="AZ199" s="375"/>
      <c r="BA199" s="375"/>
      <c r="BB199" s="375"/>
      <c r="BC199" s="375"/>
      <c r="BD199" s="365"/>
      <c r="BE199" s="365"/>
      <c r="BF199" s="366"/>
      <c r="BG199" s="366"/>
      <c r="BH199" s="372"/>
      <c r="BI199" s="373"/>
      <c r="BJ199" s="373"/>
      <c r="BK199" s="373"/>
      <c r="BL199" s="374"/>
      <c r="BM199" s="374"/>
      <c r="BN199" s="374"/>
      <c r="BO199" s="374"/>
      <c r="BP199" s="375"/>
      <c r="BQ199" s="375"/>
      <c r="BR199" s="375"/>
      <c r="BS199" s="375"/>
      <c r="BT199" s="376"/>
      <c r="BU199" s="376"/>
      <c r="BV199" s="377"/>
      <c r="BW199" s="378"/>
      <c r="BX199" s="379"/>
      <c r="BY199" s="509"/>
      <c r="BZ199" s="188" t="e">
        <f>RANK(CB199,CB$137:CB$156)</f>
        <v>#N/A</v>
      </c>
      <c r="CA199" s="380" t="e">
        <f>#REF!</f>
        <v>#REF!</v>
      </c>
      <c r="CB199" s="70">
        <f>BV199</f>
        <v>0</v>
      </c>
      <c r="CC199" s="510" t="e">
        <f>CC219+1</f>
        <v>#REF!</v>
      </c>
      <c r="CD199" s="385" t="e">
        <f>VLOOKUP(CC199,BZ$137:CB$156,2,FALSE)</f>
        <v>#REF!</v>
      </c>
      <c r="CE199" s="385" t="e">
        <f>VLOOKUP(CD199,CA$137:CC$156,2,FALSE)</f>
        <v>#REF!</v>
      </c>
      <c r="CF199" s="42"/>
      <c r="CG199" s="383" t="e">
        <f>RANK(CI199,CI$137:CI$156)</f>
        <v>#REF!</v>
      </c>
      <c r="CH199" s="380" t="e">
        <f>#REF!</f>
        <v>#REF!</v>
      </c>
      <c r="CI199" s="61" t="e">
        <f>#REF!</f>
        <v>#REF!</v>
      </c>
      <c r="CJ199" s="510">
        <f>CJ219+1</f>
        <v>2</v>
      </c>
      <c r="CK199" s="385" t="e">
        <f>VLOOKUP(CJ199,CG$137:CI$156,2,FALSE)</f>
        <v>#N/A</v>
      </c>
      <c r="CL199" s="385" t="e">
        <f>VLOOKUP(CK199,CH$137:CJ$156,2,FALSE)</f>
        <v>#N/A</v>
      </c>
      <c r="CM199" s="45"/>
      <c r="CN199" s="120" t="e">
        <f>RANK(CP199,CP$137:CP$156)</f>
        <v>#N/A</v>
      </c>
      <c r="CO199" s="385" t="e">
        <f>#REF!</f>
        <v>#REF!</v>
      </c>
      <c r="CP199" s="385">
        <f>BX199</f>
        <v>0</v>
      </c>
      <c r="CQ199" s="510">
        <f>CQ219+1</f>
        <v>2</v>
      </c>
      <c r="CR199" s="385" t="str">
        <f>VLOOKUP(CQ199,CN$137:CP$156,2,FALSE)</f>
        <v>Kimmo Timonen</v>
      </c>
      <c r="CS199" s="385">
        <f>VLOOKUP(CR199,CO$137:CQ$156,2,FALSE)</f>
        <v>-4.5613682937400544</v>
      </c>
      <c r="CT199" s="412"/>
      <c r="CU199" s="74"/>
      <c r="CV199" s="74"/>
      <c r="CW199" s="74"/>
      <c r="CX199" s="74"/>
      <c r="CY199" s="74"/>
      <c r="CZ199" s="74"/>
      <c r="DA199" s="74"/>
      <c r="DB199" s="14"/>
      <c r="DC199" s="14"/>
      <c r="DD199" s="14"/>
      <c r="DE199" s="14"/>
    </row>
    <row r="200" spans="2:109" ht="16.5" hidden="1" customHeight="1">
      <c r="B200" s="320" t="str">
        <f t="shared" si="550"/>
        <v>Larsson</v>
      </c>
      <c r="C200" s="414" t="s">
        <v>229</v>
      </c>
      <c r="D200" s="360"/>
      <c r="E200" s="955"/>
      <c r="F200" s="224"/>
      <c r="G200" s="224"/>
      <c r="H200" s="155"/>
      <c r="I200" s="156"/>
      <c r="J200" s="231"/>
      <c r="K200" s="231"/>
      <c r="L200" s="157"/>
      <c r="M200" s="240"/>
      <c r="N200" s="369"/>
      <c r="O200" s="369"/>
      <c r="P200" s="370"/>
      <c r="Q200" s="370"/>
      <c r="R200" s="370"/>
      <c r="S200" s="370"/>
      <c r="T200" s="371"/>
      <c r="U200" s="371"/>
      <c r="V200" s="371"/>
      <c r="W200" s="371"/>
      <c r="X200" s="365"/>
      <c r="Y200" s="365"/>
      <c r="Z200" s="366"/>
      <c r="AA200" s="366"/>
      <c r="AB200" s="372"/>
      <c r="AC200" s="373"/>
      <c r="AD200" s="373"/>
      <c r="AE200" s="373"/>
      <c r="AF200" s="374"/>
      <c r="AG200" s="374"/>
      <c r="AH200" s="374"/>
      <c r="AI200" s="374"/>
      <c r="AJ200" s="375"/>
      <c r="AK200" s="375"/>
      <c r="AL200" s="375"/>
      <c r="AM200" s="375"/>
      <c r="AN200" s="365"/>
      <c r="AO200" s="365"/>
      <c r="AP200" s="366"/>
      <c r="AQ200" s="366"/>
      <c r="AR200" s="372"/>
      <c r="AS200" s="373"/>
      <c r="AT200" s="373"/>
      <c r="AU200" s="373"/>
      <c r="AV200" s="374"/>
      <c r="AW200" s="374"/>
      <c r="AX200" s="374"/>
      <c r="AY200" s="374"/>
      <c r="AZ200" s="375"/>
      <c r="BA200" s="375"/>
      <c r="BB200" s="375"/>
      <c r="BC200" s="375"/>
      <c r="BD200" s="365"/>
      <c r="BE200" s="365"/>
      <c r="BF200" s="366"/>
      <c r="BG200" s="366"/>
      <c r="BH200" s="372"/>
      <c r="BI200" s="373"/>
      <c r="BJ200" s="373"/>
      <c r="BK200" s="373"/>
      <c r="BL200" s="374"/>
      <c r="BM200" s="374"/>
      <c r="BN200" s="374"/>
      <c r="BO200" s="374"/>
      <c r="BP200" s="375"/>
      <c r="BQ200" s="375"/>
      <c r="BR200" s="375"/>
      <c r="BS200" s="375"/>
      <c r="BT200" s="376"/>
      <c r="BU200" s="376"/>
      <c r="BV200" s="377"/>
      <c r="BW200" s="378"/>
      <c r="BX200" s="379"/>
      <c r="BY200" s="509"/>
      <c r="BZ200" s="188"/>
      <c r="CA200" s="380"/>
      <c r="CB200" s="70"/>
      <c r="CC200" s="510"/>
      <c r="CD200" s="385"/>
      <c r="CE200" s="385"/>
      <c r="CF200" s="42"/>
      <c r="CG200" s="383"/>
      <c r="CH200" s="380"/>
      <c r="CI200" s="61"/>
      <c r="CJ200" s="510"/>
      <c r="CK200" s="385"/>
      <c r="CL200" s="385"/>
      <c r="CM200" s="45"/>
      <c r="CN200" s="120"/>
      <c r="CO200" s="385"/>
      <c r="CP200" s="385"/>
      <c r="CQ200" s="510"/>
      <c r="CR200" s="385"/>
      <c r="CS200" s="385"/>
      <c r="CT200" s="412"/>
      <c r="CU200" s="74"/>
      <c r="CV200" s="74"/>
      <c r="CW200" s="74"/>
      <c r="CX200" s="74"/>
      <c r="CY200" s="74"/>
      <c r="CZ200" s="74"/>
      <c r="DA200" s="74"/>
      <c r="DB200" s="14"/>
      <c r="DC200" s="14"/>
      <c r="DD200" s="14"/>
      <c r="DE200" s="14"/>
    </row>
    <row r="201" spans="2:109" ht="16.5" hidden="1" customHeight="1">
      <c r="B201" t="str">
        <f t="shared" si="550"/>
        <v>Hamilton</v>
      </c>
      <c r="C201" s="967" t="s">
        <v>205</v>
      </c>
      <c r="D201" s="360"/>
      <c r="E201" s="955"/>
      <c r="F201" s="224"/>
      <c r="G201" s="224"/>
      <c r="H201" s="155"/>
      <c r="I201" s="156"/>
      <c r="J201" s="231"/>
      <c r="K201" s="231"/>
      <c r="L201" s="157"/>
      <c r="M201" s="240"/>
      <c r="N201" s="369"/>
      <c r="O201" s="369"/>
      <c r="P201" s="370"/>
      <c r="Q201" s="370"/>
      <c r="R201" s="370"/>
      <c r="S201" s="370"/>
      <c r="T201" s="371"/>
      <c r="U201" s="371"/>
      <c r="V201" s="371"/>
      <c r="W201" s="371"/>
      <c r="X201" s="365"/>
      <c r="Y201" s="365"/>
      <c r="Z201" s="366"/>
      <c r="AA201" s="366"/>
      <c r="AB201" s="372"/>
      <c r="AC201" s="373"/>
      <c r="AD201" s="373"/>
      <c r="AE201" s="373"/>
      <c r="AF201" s="374"/>
      <c r="AG201" s="374"/>
      <c r="AH201" s="374"/>
      <c r="AI201" s="374"/>
      <c r="AJ201" s="375"/>
      <c r="AK201" s="375"/>
      <c r="AL201" s="375"/>
      <c r="AM201" s="375"/>
      <c r="AN201" s="365"/>
      <c r="AO201" s="365"/>
      <c r="AP201" s="366"/>
      <c r="AQ201" s="366"/>
      <c r="AR201" s="372"/>
      <c r="AS201" s="373"/>
      <c r="AT201" s="373"/>
      <c r="AU201" s="373"/>
      <c r="AV201" s="374"/>
      <c r="AW201" s="374"/>
      <c r="AX201" s="374"/>
      <c r="AY201" s="374"/>
      <c r="AZ201" s="375"/>
      <c r="BA201" s="375"/>
      <c r="BB201" s="375"/>
      <c r="BC201" s="375"/>
      <c r="BD201" s="365"/>
      <c r="BE201" s="365"/>
      <c r="BF201" s="366"/>
      <c r="BG201" s="366"/>
      <c r="BH201" s="372"/>
      <c r="BI201" s="373"/>
      <c r="BJ201" s="373"/>
      <c r="BK201" s="373"/>
      <c r="BL201" s="374"/>
      <c r="BM201" s="374"/>
      <c r="BN201" s="374"/>
      <c r="BO201" s="374"/>
      <c r="BP201" s="375"/>
      <c r="BQ201" s="375"/>
      <c r="BR201" s="375"/>
      <c r="BS201" s="375"/>
      <c r="BT201" s="376"/>
      <c r="BU201" s="376"/>
      <c r="BV201" s="377"/>
      <c r="BW201" s="378"/>
      <c r="BX201" s="379"/>
      <c r="BY201" s="509"/>
      <c r="BZ201" s="188" t="e">
        <f>RANK(CB201,CB$137:CB$156)</f>
        <v>#N/A</v>
      </c>
      <c r="CA201" s="380" t="e">
        <f>#REF!</f>
        <v>#REF!</v>
      </c>
      <c r="CB201" s="70">
        <f>BV201</f>
        <v>0</v>
      </c>
      <c r="CC201" s="510" t="e">
        <f>#REF!+1</f>
        <v>#REF!</v>
      </c>
      <c r="CD201" s="385" t="e">
        <f>VLOOKUP(CC201,BZ$137:CB$156,2,FALSE)</f>
        <v>#REF!</v>
      </c>
      <c r="CE201" s="385" t="e">
        <f>VLOOKUP(CD201,CA$137:CC$156,2,FALSE)</f>
        <v>#REF!</v>
      </c>
      <c r="CF201" s="42"/>
      <c r="CG201" s="383" t="e">
        <f>RANK(CI201,CI$137:CI$156)</f>
        <v>#REF!</v>
      </c>
      <c r="CH201" s="380" t="e">
        <f>#REF!</f>
        <v>#REF!</v>
      </c>
      <c r="CI201" s="61" t="e">
        <f>#REF!</f>
        <v>#REF!</v>
      </c>
      <c r="CJ201" s="510">
        <f>CC242+1</f>
        <v>1</v>
      </c>
      <c r="CK201" s="385" t="e">
        <f>VLOOKUP(CJ201,CG$137:CI$156,2,FALSE)</f>
        <v>#N/A</v>
      </c>
      <c r="CL201" s="385" t="e">
        <f>VLOOKUP(CK201,CH$137:CJ$156,2,FALSE)</f>
        <v>#N/A</v>
      </c>
      <c r="CM201" s="45"/>
      <c r="CN201" s="120" t="e">
        <f>RANK(CP201,CP$137:CP$156)</f>
        <v>#N/A</v>
      </c>
      <c r="CO201" s="385" t="e">
        <f>#REF!</f>
        <v>#REF!</v>
      </c>
      <c r="CP201" s="385">
        <f>BX201</f>
        <v>0</v>
      </c>
      <c r="CQ201" s="510">
        <f>CJ242+1</f>
        <v>1</v>
      </c>
      <c r="CR201" s="385" t="str">
        <f>VLOOKUP(CQ201,CN$137:CP$156,2,FALSE)</f>
        <v>P.K. Subban</v>
      </c>
      <c r="CS201" s="385">
        <f>VLOOKUP(CR201,CO$137:CQ$156,2,FALSE)</f>
        <v>4.010834450056743</v>
      </c>
      <c r="CT201" s="412"/>
      <c r="CU201" s="73"/>
      <c r="CV201" s="73"/>
      <c r="CW201" s="73"/>
      <c r="CX201" s="73"/>
      <c r="CY201" s="73"/>
      <c r="CZ201" s="73"/>
      <c r="DA201" s="73"/>
      <c r="DE201" s="12"/>
    </row>
    <row r="202" spans="2:109" ht="16.5" hidden="1" customHeight="1">
      <c r="B202" t="str">
        <f t="shared" si="550"/>
        <v>Dumba</v>
      </c>
      <c r="C202" s="967" t="s">
        <v>230</v>
      </c>
      <c r="D202" s="360"/>
      <c r="E202" s="955"/>
      <c r="F202" s="224"/>
      <c r="G202" s="224"/>
      <c r="H202" s="155"/>
      <c r="I202" s="156"/>
      <c r="J202" s="231"/>
      <c r="K202" s="231"/>
      <c r="L202" s="157"/>
      <c r="M202" s="240"/>
      <c r="N202" s="369"/>
      <c r="O202" s="369"/>
      <c r="P202" s="370"/>
      <c r="Q202" s="370"/>
      <c r="R202" s="370"/>
      <c r="S202" s="370"/>
      <c r="T202" s="371"/>
      <c r="U202" s="371"/>
      <c r="V202" s="371"/>
      <c r="W202" s="371"/>
      <c r="X202" s="365"/>
      <c r="Y202" s="365"/>
      <c r="Z202" s="366"/>
      <c r="AA202" s="366"/>
      <c r="AB202" s="372"/>
      <c r="AC202" s="373"/>
      <c r="AD202" s="373"/>
      <c r="AE202" s="373"/>
      <c r="AF202" s="374"/>
      <c r="AG202" s="374"/>
      <c r="AH202" s="374"/>
      <c r="AI202" s="374"/>
      <c r="AJ202" s="375"/>
      <c r="AK202" s="375"/>
      <c r="AL202" s="375"/>
      <c r="AM202" s="375"/>
      <c r="AN202" s="365"/>
      <c r="AO202" s="365"/>
      <c r="AP202" s="366"/>
      <c r="AQ202" s="366"/>
      <c r="AR202" s="372"/>
      <c r="AS202" s="373"/>
      <c r="AT202" s="373"/>
      <c r="AU202" s="373"/>
      <c r="AV202" s="374"/>
      <c r="AW202" s="374"/>
      <c r="AX202" s="374"/>
      <c r="AY202" s="374"/>
      <c r="AZ202" s="375"/>
      <c r="BA202" s="375"/>
      <c r="BB202" s="375"/>
      <c r="BC202" s="375"/>
      <c r="BD202" s="365"/>
      <c r="BE202" s="365"/>
      <c r="BF202" s="366"/>
      <c r="BG202" s="366"/>
      <c r="BH202" s="372"/>
      <c r="BI202" s="373"/>
      <c r="BJ202" s="373"/>
      <c r="BK202" s="373"/>
      <c r="BL202" s="374"/>
      <c r="BM202" s="374"/>
      <c r="BN202" s="374"/>
      <c r="BO202" s="374"/>
      <c r="BP202" s="375"/>
      <c r="BQ202" s="375"/>
      <c r="BR202" s="375"/>
      <c r="BS202" s="375"/>
      <c r="BT202" s="376"/>
      <c r="BU202" s="376"/>
      <c r="BV202" s="377"/>
      <c r="BW202" s="378"/>
      <c r="BX202" s="379"/>
      <c r="BY202" s="509"/>
      <c r="BZ202" s="188"/>
      <c r="CA202" s="380"/>
      <c r="CB202" s="70"/>
      <c r="CC202" s="510"/>
      <c r="CD202" s="385"/>
      <c r="CE202" s="385"/>
      <c r="CF202" s="42"/>
      <c r="CG202" s="383"/>
      <c r="CH202" s="380"/>
      <c r="CI202" s="61"/>
      <c r="CJ202" s="510"/>
      <c r="CK202" s="385"/>
      <c r="CL202" s="385"/>
      <c r="CM202" s="45"/>
      <c r="CN202" s="120"/>
      <c r="CO202" s="385"/>
      <c r="CP202" s="385"/>
      <c r="CQ202" s="510"/>
      <c r="CR202" s="385"/>
      <c r="CS202" s="385"/>
      <c r="CT202" s="412"/>
      <c r="CU202" s="73"/>
      <c r="CV202" s="73"/>
      <c r="CW202" s="73"/>
      <c r="CX202" s="73"/>
      <c r="CY202" s="73"/>
      <c r="CZ202" s="73"/>
      <c r="DA202" s="73"/>
      <c r="DE202" s="12"/>
    </row>
    <row r="203" spans="2:109" ht="16.5" hidden="1" customHeight="1">
      <c r="C203" s="967"/>
      <c r="D203" s="360"/>
      <c r="E203" s="955"/>
      <c r="F203" s="224"/>
      <c r="G203" s="224"/>
      <c r="H203" s="155"/>
      <c r="I203" s="156"/>
      <c r="J203" s="231"/>
      <c r="K203" s="231"/>
      <c r="L203" s="157"/>
      <c r="M203" s="240"/>
      <c r="N203" s="369"/>
      <c r="O203" s="369"/>
      <c r="P203" s="370"/>
      <c r="Q203" s="370"/>
      <c r="R203" s="370"/>
      <c r="S203" s="370"/>
      <c r="T203" s="371"/>
      <c r="U203" s="371"/>
      <c r="V203" s="371"/>
      <c r="W203" s="371"/>
      <c r="X203" s="365"/>
      <c r="Y203" s="365"/>
      <c r="Z203" s="366"/>
      <c r="AA203" s="366"/>
      <c r="AB203" s="372"/>
      <c r="AC203" s="373"/>
      <c r="AD203" s="373"/>
      <c r="AE203" s="373"/>
      <c r="AF203" s="374"/>
      <c r="AG203" s="374"/>
      <c r="AH203" s="374"/>
      <c r="AI203" s="374"/>
      <c r="AJ203" s="375"/>
      <c r="AK203" s="375"/>
      <c r="AL203" s="375"/>
      <c r="AM203" s="375"/>
      <c r="AN203" s="365"/>
      <c r="AO203" s="365"/>
      <c r="AP203" s="366"/>
      <c r="AQ203" s="366"/>
      <c r="AR203" s="372"/>
      <c r="AS203" s="373"/>
      <c r="AT203" s="373"/>
      <c r="AU203" s="373"/>
      <c r="AV203" s="374"/>
      <c r="AW203" s="374"/>
      <c r="AX203" s="374"/>
      <c r="AY203" s="374"/>
      <c r="AZ203" s="375"/>
      <c r="BA203" s="375"/>
      <c r="BB203" s="375"/>
      <c r="BC203" s="375"/>
      <c r="BD203" s="365"/>
      <c r="BE203" s="365"/>
      <c r="BF203" s="366"/>
      <c r="BG203" s="366"/>
      <c r="BH203" s="372"/>
      <c r="BI203" s="373"/>
      <c r="BJ203" s="373"/>
      <c r="BK203" s="373"/>
      <c r="BL203" s="374"/>
      <c r="BM203" s="374"/>
      <c r="BN203" s="374"/>
      <c r="BO203" s="374"/>
      <c r="BP203" s="375"/>
      <c r="BQ203" s="375"/>
      <c r="BR203" s="375"/>
      <c r="BS203" s="375"/>
      <c r="BT203" s="376"/>
      <c r="BU203" s="376"/>
      <c r="BV203" s="377"/>
      <c r="BW203" s="378"/>
      <c r="BX203" s="379"/>
      <c r="BY203" s="509"/>
      <c r="BZ203" s="188"/>
      <c r="CA203" s="380"/>
      <c r="CB203" s="70"/>
      <c r="CC203" s="510"/>
      <c r="CD203" s="385"/>
      <c r="CE203" s="385"/>
      <c r="CF203" s="42"/>
      <c r="CG203" s="383"/>
      <c r="CH203" s="380"/>
      <c r="CI203" s="61"/>
      <c r="CJ203" s="510"/>
      <c r="CK203" s="385"/>
      <c r="CL203" s="385"/>
      <c r="CM203" s="45"/>
      <c r="CN203" s="120"/>
      <c r="CO203" s="385"/>
      <c r="CP203" s="385"/>
      <c r="CQ203" s="510"/>
      <c r="CR203" s="385"/>
      <c r="CS203" s="385"/>
      <c r="CT203" s="412"/>
      <c r="CU203" s="73"/>
      <c r="CV203" s="73"/>
      <c r="CW203" s="73"/>
      <c r="CX203" s="73"/>
      <c r="CY203" s="73"/>
      <c r="CZ203" s="73"/>
      <c r="DA203" s="73"/>
      <c r="DE203" s="12"/>
    </row>
    <row r="204" spans="2:109" ht="16.5" hidden="1" customHeight="1">
      <c r="B204" s="320" t="str">
        <f>RIGHT(C204,LEN(C204)-FIND(" ",C204))</f>
        <v>Teravainen</v>
      </c>
      <c r="C204" s="967" t="s">
        <v>181</v>
      </c>
      <c r="D204" s="360"/>
      <c r="E204" s="955"/>
      <c r="F204" s="224"/>
      <c r="G204" s="224"/>
      <c r="H204" s="155"/>
      <c r="I204" s="156"/>
      <c r="J204" s="231"/>
      <c r="K204" s="231"/>
      <c r="L204" s="157"/>
      <c r="M204" s="240"/>
      <c r="N204" s="369"/>
      <c r="O204" s="369"/>
      <c r="P204" s="370"/>
      <c r="Q204" s="370"/>
      <c r="R204" s="370"/>
      <c r="S204" s="370"/>
      <c r="T204" s="371"/>
      <c r="U204" s="371"/>
      <c r="V204" s="371"/>
      <c r="W204" s="371"/>
      <c r="X204" s="365"/>
      <c r="Y204" s="365"/>
      <c r="Z204" s="366"/>
      <c r="AA204" s="366"/>
      <c r="AB204" s="372"/>
      <c r="AC204" s="373"/>
      <c r="AD204" s="373"/>
      <c r="AE204" s="373"/>
      <c r="AF204" s="374"/>
      <c r="AG204" s="374"/>
      <c r="AH204" s="374"/>
      <c r="AI204" s="374"/>
      <c r="AJ204" s="375"/>
      <c r="AK204" s="375"/>
      <c r="AL204" s="375"/>
      <c r="AM204" s="375"/>
      <c r="AN204" s="365"/>
      <c r="AO204" s="365"/>
      <c r="AP204" s="366"/>
      <c r="AQ204" s="366"/>
      <c r="AR204" s="372"/>
      <c r="AS204" s="373"/>
      <c r="AT204" s="373"/>
      <c r="AU204" s="373"/>
      <c r="AV204" s="374"/>
      <c r="AW204" s="374"/>
      <c r="AX204" s="374"/>
      <c r="AY204" s="374"/>
      <c r="AZ204" s="375"/>
      <c r="BA204" s="375"/>
      <c r="BB204" s="375"/>
      <c r="BC204" s="375"/>
      <c r="BD204" s="365"/>
      <c r="BE204" s="365"/>
      <c r="BF204" s="366"/>
      <c r="BG204" s="366"/>
      <c r="BH204" s="372"/>
      <c r="BI204" s="373"/>
      <c r="BJ204" s="373"/>
      <c r="BK204" s="373"/>
      <c r="BL204" s="374"/>
      <c r="BM204" s="374"/>
      <c r="BN204" s="374"/>
      <c r="BO204" s="374"/>
      <c r="BP204" s="375"/>
      <c r="BQ204" s="375"/>
      <c r="BR204" s="375"/>
      <c r="BS204" s="375"/>
      <c r="BT204" s="376"/>
      <c r="BU204" s="376"/>
      <c r="BV204" s="377"/>
      <c r="BW204" s="378"/>
      <c r="BX204" s="379"/>
      <c r="BY204" s="509"/>
      <c r="BZ204" s="188" t="e">
        <f t="shared" ref="BZ204:BZ212" si="554">RANK(CB204,CB$137:CB$156)</f>
        <v>#N/A</v>
      </c>
      <c r="CA204" s="380" t="e">
        <f>#REF!</f>
        <v>#REF!</v>
      </c>
      <c r="CB204" s="70">
        <f>BV204</f>
        <v>0</v>
      </c>
      <c r="CC204" s="510" t="e">
        <f>CC220+1</f>
        <v>#REF!</v>
      </c>
      <c r="CD204" s="385" t="e">
        <f t="shared" ref="CD204:CD212" si="555">VLOOKUP(CC204,BZ$137:CB$156,2,FALSE)</f>
        <v>#REF!</v>
      </c>
      <c r="CE204" s="385" t="e">
        <f t="shared" ref="CE204:CE212" si="556">VLOOKUP(CD204,CA$137:CC$156,2,FALSE)</f>
        <v>#REF!</v>
      </c>
      <c r="CF204" s="42"/>
      <c r="CG204" s="383" t="e">
        <f t="shared" ref="CG204:CG212" si="557">RANK(CI204,CI$137:CI$156)</f>
        <v>#REF!</v>
      </c>
      <c r="CH204" s="380" t="e">
        <f>#REF!</f>
        <v>#REF!</v>
      </c>
      <c r="CI204" s="61" t="e">
        <f>#REF!</f>
        <v>#REF!</v>
      </c>
      <c r="CJ204" s="510">
        <f>CJ220+1</f>
        <v>2</v>
      </c>
      <c r="CK204" s="385" t="e">
        <f t="shared" ref="CK204:CK212" si="558">VLOOKUP(CJ204,CG$137:CI$156,2,FALSE)</f>
        <v>#N/A</v>
      </c>
      <c r="CL204" s="385" t="e">
        <f t="shared" ref="CL204:CL212" si="559">VLOOKUP(CK204,CH$137:CJ$156,2,FALSE)</f>
        <v>#N/A</v>
      </c>
      <c r="CM204" s="45"/>
      <c r="CN204" s="120" t="e">
        <f t="shared" ref="CN204:CN212" si="560">RANK(CP204,CP$137:CP$156)</f>
        <v>#N/A</v>
      </c>
      <c r="CO204" s="385" t="e">
        <f>#REF!</f>
        <v>#REF!</v>
      </c>
      <c r="CP204" s="385">
        <f>BX204</f>
        <v>0</v>
      </c>
      <c r="CQ204" s="510">
        <f>CQ220+1</f>
        <v>2</v>
      </c>
      <c r="CR204" s="385" t="str">
        <f t="shared" ref="CR204:CR212" si="561">VLOOKUP(CQ204,CN$137:CP$156,2,FALSE)</f>
        <v>Kimmo Timonen</v>
      </c>
      <c r="CS204" s="385">
        <f t="shared" ref="CS204:CS212" si="562">VLOOKUP(CR204,CO$137:CQ$156,2,FALSE)</f>
        <v>-4.5613682937400544</v>
      </c>
      <c r="CT204" s="412"/>
      <c r="CU204" s="73"/>
      <c r="CV204" s="73"/>
      <c r="CW204" s="73"/>
      <c r="CX204" s="73"/>
      <c r="CY204" s="73"/>
      <c r="CZ204" s="73"/>
      <c r="DA204" s="73"/>
      <c r="DE204" s="12"/>
    </row>
    <row r="205" spans="2:109" ht="16.5" hidden="1" customHeight="1">
      <c r="B205" t="str">
        <f t="shared" ref="B205:B212" si="563">RIGHT(C205,LEN(C205)-FIND(" ",C205))</f>
        <v>Couturier</v>
      </c>
      <c r="C205" s="967" t="s">
        <v>208</v>
      </c>
      <c r="D205" s="360"/>
      <c r="E205" s="955"/>
      <c r="F205" s="224"/>
      <c r="G205" s="224"/>
      <c r="H205" s="155"/>
      <c r="I205" s="156"/>
      <c r="J205" s="231"/>
      <c r="K205" s="231"/>
      <c r="L205" s="157"/>
      <c r="M205" s="240"/>
      <c r="N205" s="369"/>
      <c r="O205" s="369"/>
      <c r="P205" s="370"/>
      <c r="Q205" s="370"/>
      <c r="R205" s="370"/>
      <c r="S205" s="370"/>
      <c r="T205" s="371"/>
      <c r="U205" s="371"/>
      <c r="V205" s="371"/>
      <c r="W205" s="371"/>
      <c r="X205" s="365"/>
      <c r="Y205" s="365"/>
      <c r="Z205" s="366"/>
      <c r="AA205" s="366"/>
      <c r="AB205" s="372"/>
      <c r="AC205" s="373"/>
      <c r="AD205" s="373"/>
      <c r="AE205" s="373"/>
      <c r="AF205" s="374"/>
      <c r="AG205" s="374"/>
      <c r="AH205" s="374"/>
      <c r="AI205" s="374"/>
      <c r="AJ205" s="375"/>
      <c r="AK205" s="375"/>
      <c r="AL205" s="375"/>
      <c r="AM205" s="375"/>
      <c r="AN205" s="365"/>
      <c r="AO205" s="365"/>
      <c r="AP205" s="366"/>
      <c r="AQ205" s="366"/>
      <c r="AR205" s="372"/>
      <c r="AS205" s="373"/>
      <c r="AT205" s="373"/>
      <c r="AU205" s="373"/>
      <c r="AV205" s="374"/>
      <c r="AW205" s="374"/>
      <c r="AX205" s="374"/>
      <c r="AY205" s="374"/>
      <c r="AZ205" s="375"/>
      <c r="BA205" s="375"/>
      <c r="BB205" s="375"/>
      <c r="BC205" s="375"/>
      <c r="BD205" s="365"/>
      <c r="BE205" s="365"/>
      <c r="BF205" s="366"/>
      <c r="BG205" s="366"/>
      <c r="BH205" s="372"/>
      <c r="BI205" s="373"/>
      <c r="BJ205" s="373"/>
      <c r="BK205" s="373"/>
      <c r="BL205" s="374"/>
      <c r="BM205" s="374"/>
      <c r="BN205" s="374"/>
      <c r="BO205" s="374"/>
      <c r="BP205" s="375"/>
      <c r="BQ205" s="375"/>
      <c r="BR205" s="375"/>
      <c r="BS205" s="375"/>
      <c r="BT205" s="376"/>
      <c r="BU205" s="376"/>
      <c r="BV205" s="377"/>
      <c r="BW205" s="378"/>
      <c r="BX205" s="379"/>
      <c r="BY205" s="509"/>
      <c r="BZ205" s="188" t="e">
        <f t="shared" si="554"/>
        <v>#N/A</v>
      </c>
      <c r="CA205" s="380" t="e">
        <f>#REF!</f>
        <v>#REF!</v>
      </c>
      <c r="CB205" s="70">
        <f>BV205</f>
        <v>0</v>
      </c>
      <c r="CC205" s="510" t="e">
        <f>#REF!+1</f>
        <v>#REF!</v>
      </c>
      <c r="CD205" s="385" t="e">
        <f t="shared" si="555"/>
        <v>#REF!</v>
      </c>
      <c r="CE205" s="385" t="e">
        <f t="shared" si="556"/>
        <v>#REF!</v>
      </c>
      <c r="CF205" s="42"/>
      <c r="CG205" s="383" t="e">
        <f t="shared" si="557"/>
        <v>#REF!</v>
      </c>
      <c r="CH205" s="380" t="e">
        <f>#REF!</f>
        <v>#REF!</v>
      </c>
      <c r="CI205" s="61" t="e">
        <f>#REF!</f>
        <v>#REF!</v>
      </c>
      <c r="CJ205" s="510">
        <f>CC245+1</f>
        <v>1</v>
      </c>
      <c r="CK205" s="385" t="e">
        <f t="shared" si="558"/>
        <v>#N/A</v>
      </c>
      <c r="CL205" s="385" t="e">
        <f t="shared" si="559"/>
        <v>#N/A</v>
      </c>
      <c r="CM205" s="45"/>
      <c r="CN205" s="120" t="e">
        <f t="shared" si="560"/>
        <v>#N/A</v>
      </c>
      <c r="CO205" s="385" t="e">
        <f>#REF!</f>
        <v>#REF!</v>
      </c>
      <c r="CP205" s="385">
        <f t="shared" ref="CP205:CP212" si="564">BX205</f>
        <v>0</v>
      </c>
      <c r="CQ205" s="510">
        <f>CJ245+1</f>
        <v>1</v>
      </c>
      <c r="CR205" s="385" t="str">
        <f t="shared" si="561"/>
        <v>P.K. Subban</v>
      </c>
      <c r="CS205" s="385">
        <f t="shared" si="562"/>
        <v>4.010834450056743</v>
      </c>
      <c r="CT205" s="412"/>
      <c r="CU205" s="73"/>
      <c r="CV205" s="73"/>
      <c r="CW205" s="73"/>
      <c r="CX205" s="73"/>
      <c r="CY205" s="73"/>
      <c r="CZ205" s="73"/>
      <c r="DA205" s="73"/>
      <c r="DE205" s="12"/>
    </row>
    <row r="206" spans="2:109" ht="16.5" hidden="1" customHeight="1">
      <c r="B206" t="str">
        <f t="shared" si="563"/>
        <v>Zibanejad</v>
      </c>
      <c r="C206" s="967" t="s">
        <v>209</v>
      </c>
      <c r="D206" s="360"/>
      <c r="E206" s="955"/>
      <c r="F206" s="224"/>
      <c r="G206" s="224"/>
      <c r="H206" s="155"/>
      <c r="I206" s="156"/>
      <c r="J206" s="231"/>
      <c r="K206" s="231"/>
      <c r="L206" s="157"/>
      <c r="M206" s="240"/>
      <c r="N206" s="369"/>
      <c r="O206" s="369"/>
      <c r="P206" s="370"/>
      <c r="Q206" s="370"/>
      <c r="R206" s="370"/>
      <c r="S206" s="370"/>
      <c r="T206" s="371"/>
      <c r="U206" s="371"/>
      <c r="V206" s="371"/>
      <c r="W206" s="371"/>
      <c r="X206" s="365"/>
      <c r="Y206" s="365"/>
      <c r="Z206" s="366"/>
      <c r="AA206" s="366"/>
      <c r="AB206" s="372"/>
      <c r="AC206" s="373"/>
      <c r="AD206" s="373"/>
      <c r="AE206" s="373"/>
      <c r="AF206" s="374"/>
      <c r="AG206" s="374"/>
      <c r="AH206" s="374"/>
      <c r="AI206" s="374"/>
      <c r="AJ206" s="375"/>
      <c r="AK206" s="375"/>
      <c r="AL206" s="375"/>
      <c r="AM206" s="375"/>
      <c r="AN206" s="365"/>
      <c r="AO206" s="365"/>
      <c r="AP206" s="366"/>
      <c r="AQ206" s="366"/>
      <c r="AR206" s="372"/>
      <c r="AS206" s="373"/>
      <c r="AT206" s="373"/>
      <c r="AU206" s="373"/>
      <c r="AV206" s="374"/>
      <c r="AW206" s="374"/>
      <c r="AX206" s="374"/>
      <c r="AY206" s="374"/>
      <c r="AZ206" s="375"/>
      <c r="BA206" s="375"/>
      <c r="BB206" s="375"/>
      <c r="BC206" s="375"/>
      <c r="BD206" s="365"/>
      <c r="BE206" s="365"/>
      <c r="BF206" s="366"/>
      <c r="BG206" s="366"/>
      <c r="BH206" s="372"/>
      <c r="BI206" s="373"/>
      <c r="BJ206" s="373"/>
      <c r="BK206" s="373"/>
      <c r="BL206" s="374"/>
      <c r="BM206" s="374"/>
      <c r="BN206" s="374"/>
      <c r="BO206" s="374"/>
      <c r="BP206" s="375"/>
      <c r="BQ206" s="375"/>
      <c r="BR206" s="375"/>
      <c r="BS206" s="375"/>
      <c r="BT206" s="376"/>
      <c r="BU206" s="376"/>
      <c r="BV206" s="377"/>
      <c r="BW206" s="378"/>
      <c r="BX206" s="379"/>
      <c r="BY206" s="509"/>
      <c r="BZ206" s="188" t="e">
        <f t="shared" si="554"/>
        <v>#N/A</v>
      </c>
      <c r="CA206" s="380" t="e">
        <f>#REF!</f>
        <v>#REF!</v>
      </c>
      <c r="CB206" s="70">
        <f>BV206</f>
        <v>0</v>
      </c>
      <c r="CC206" s="510" t="e">
        <f>#REF!+1</f>
        <v>#REF!</v>
      </c>
      <c r="CD206" s="385" t="e">
        <f t="shared" si="555"/>
        <v>#REF!</v>
      </c>
      <c r="CE206" s="385" t="e">
        <f t="shared" si="556"/>
        <v>#REF!</v>
      </c>
      <c r="CF206" s="42"/>
      <c r="CG206" s="383" t="e">
        <f t="shared" si="557"/>
        <v>#REF!</v>
      </c>
      <c r="CH206" s="380" t="e">
        <f>#REF!</f>
        <v>#REF!</v>
      </c>
      <c r="CI206" s="61" t="e">
        <f>#REF!</f>
        <v>#REF!</v>
      </c>
      <c r="CJ206" s="510">
        <f>CC246+1</f>
        <v>1</v>
      </c>
      <c r="CK206" s="385" t="e">
        <f t="shared" si="558"/>
        <v>#N/A</v>
      </c>
      <c r="CL206" s="385" t="e">
        <f t="shared" si="559"/>
        <v>#N/A</v>
      </c>
      <c r="CM206" s="45"/>
      <c r="CN206" s="120" t="e">
        <f t="shared" si="560"/>
        <v>#N/A</v>
      </c>
      <c r="CO206" s="385" t="e">
        <f>#REF!</f>
        <v>#REF!</v>
      </c>
      <c r="CP206" s="385">
        <f t="shared" si="564"/>
        <v>0</v>
      </c>
      <c r="CQ206" s="510">
        <f>CJ246+1</f>
        <v>1</v>
      </c>
      <c r="CR206" s="385" t="str">
        <f t="shared" si="561"/>
        <v>P.K. Subban</v>
      </c>
      <c r="CS206" s="385">
        <f t="shared" si="562"/>
        <v>4.010834450056743</v>
      </c>
      <c r="CT206" s="412"/>
      <c r="CU206" s="73"/>
      <c r="CV206" s="73"/>
      <c r="CW206" s="73"/>
      <c r="CX206" s="73"/>
      <c r="CY206" s="73"/>
      <c r="CZ206" s="73"/>
      <c r="DA206" s="73"/>
      <c r="DE206" s="12"/>
    </row>
    <row r="207" spans="2:109" ht="16.5" hidden="1" customHeight="1">
      <c r="B207" t="str">
        <f t="shared" si="563"/>
        <v>Pageau</v>
      </c>
      <c r="C207" s="967" t="s">
        <v>210</v>
      </c>
      <c r="D207" s="360"/>
      <c r="E207" s="955"/>
      <c r="F207" s="224"/>
      <c r="G207" s="224"/>
      <c r="H207" s="155"/>
      <c r="I207" s="156"/>
      <c r="J207" s="231"/>
      <c r="K207" s="231"/>
      <c r="L207" s="157"/>
      <c r="M207" s="240"/>
      <c r="N207" s="369"/>
      <c r="O207" s="369"/>
      <c r="P207" s="370"/>
      <c r="Q207" s="370"/>
      <c r="R207" s="370"/>
      <c r="S207" s="370"/>
      <c r="T207" s="371"/>
      <c r="U207" s="371"/>
      <c r="V207" s="371"/>
      <c r="W207" s="371"/>
      <c r="X207" s="365"/>
      <c r="Y207" s="365"/>
      <c r="Z207" s="366"/>
      <c r="AA207" s="366"/>
      <c r="AB207" s="372"/>
      <c r="AC207" s="373"/>
      <c r="AD207" s="373"/>
      <c r="AE207" s="373"/>
      <c r="AF207" s="374"/>
      <c r="AG207" s="374"/>
      <c r="AH207" s="374"/>
      <c r="AI207" s="374"/>
      <c r="AJ207" s="375"/>
      <c r="AK207" s="375"/>
      <c r="AL207" s="375"/>
      <c r="AM207" s="375"/>
      <c r="AN207" s="365"/>
      <c r="AO207" s="365"/>
      <c r="AP207" s="366"/>
      <c r="AQ207" s="366"/>
      <c r="AR207" s="372"/>
      <c r="AS207" s="373"/>
      <c r="AT207" s="373"/>
      <c r="AU207" s="373"/>
      <c r="AV207" s="374"/>
      <c r="AW207" s="374"/>
      <c r="AX207" s="374"/>
      <c r="AY207" s="374"/>
      <c r="AZ207" s="375"/>
      <c r="BA207" s="375"/>
      <c r="BB207" s="375"/>
      <c r="BC207" s="375"/>
      <c r="BD207" s="365"/>
      <c r="BE207" s="365"/>
      <c r="BF207" s="366"/>
      <c r="BG207" s="366"/>
      <c r="BH207" s="372"/>
      <c r="BI207" s="373"/>
      <c r="BJ207" s="373"/>
      <c r="BK207" s="373"/>
      <c r="BL207" s="374"/>
      <c r="BM207" s="374"/>
      <c r="BN207" s="374"/>
      <c r="BO207" s="374"/>
      <c r="BP207" s="375"/>
      <c r="BQ207" s="375"/>
      <c r="BR207" s="375"/>
      <c r="BS207" s="375"/>
      <c r="BT207" s="376"/>
      <c r="BU207" s="376"/>
      <c r="BV207" s="377"/>
      <c r="BW207" s="378"/>
      <c r="BX207" s="379"/>
      <c r="BY207" s="509"/>
      <c r="BZ207" s="188" t="e">
        <f t="shared" si="554"/>
        <v>#N/A</v>
      </c>
      <c r="CA207" s="380" t="e">
        <f>#REF!</f>
        <v>#REF!</v>
      </c>
      <c r="CB207" s="70">
        <f>BV207</f>
        <v>0</v>
      </c>
      <c r="CC207" s="510" t="e">
        <f>#REF!+1</f>
        <v>#REF!</v>
      </c>
      <c r="CD207" s="385" t="e">
        <f t="shared" si="555"/>
        <v>#REF!</v>
      </c>
      <c r="CE207" s="385" t="e">
        <f t="shared" si="556"/>
        <v>#REF!</v>
      </c>
      <c r="CF207" s="42"/>
      <c r="CG207" s="383" t="e">
        <f t="shared" si="557"/>
        <v>#REF!</v>
      </c>
      <c r="CH207" s="380" t="e">
        <f>#REF!</f>
        <v>#REF!</v>
      </c>
      <c r="CI207" s="61" t="e">
        <f>#REF!</f>
        <v>#REF!</v>
      </c>
      <c r="CJ207" s="510">
        <f>CC247+1</f>
        <v>1</v>
      </c>
      <c r="CK207" s="385" t="e">
        <f t="shared" si="558"/>
        <v>#N/A</v>
      </c>
      <c r="CL207" s="385" t="e">
        <f t="shared" si="559"/>
        <v>#N/A</v>
      </c>
      <c r="CM207" s="45"/>
      <c r="CN207" s="120" t="e">
        <f t="shared" si="560"/>
        <v>#N/A</v>
      </c>
      <c r="CO207" s="385" t="e">
        <f>#REF!</f>
        <v>#REF!</v>
      </c>
      <c r="CP207" s="385">
        <f t="shared" si="564"/>
        <v>0</v>
      </c>
      <c r="CQ207" s="510">
        <f>CJ247+1</f>
        <v>1</v>
      </c>
      <c r="CR207" s="385" t="str">
        <f t="shared" si="561"/>
        <v>P.K. Subban</v>
      </c>
      <c r="CS207" s="385">
        <f t="shared" si="562"/>
        <v>4.010834450056743</v>
      </c>
      <c r="CT207" s="412"/>
      <c r="CU207" s="73"/>
      <c r="CV207" s="73"/>
      <c r="CW207" s="73"/>
      <c r="CX207" s="73"/>
      <c r="CY207" s="73"/>
      <c r="CZ207" s="73"/>
      <c r="DA207" s="73"/>
      <c r="DE207" s="12"/>
    </row>
    <row r="208" spans="2:109" ht="16.5" hidden="1" customHeight="1">
      <c r="B208" t="str">
        <f t="shared" si="563"/>
        <v>Drouin</v>
      </c>
      <c r="C208" s="967" t="s">
        <v>213</v>
      </c>
      <c r="D208" s="360"/>
      <c r="E208" s="955"/>
      <c r="F208" s="224"/>
      <c r="G208" s="224"/>
      <c r="H208" s="155"/>
      <c r="I208" s="156"/>
      <c r="J208" s="231"/>
      <c r="K208" s="231"/>
      <c r="L208" s="157"/>
      <c r="M208" s="240"/>
      <c r="N208" s="369"/>
      <c r="O208" s="369"/>
      <c r="P208" s="370"/>
      <c r="Q208" s="370"/>
      <c r="R208" s="370"/>
      <c r="S208" s="370"/>
      <c r="T208" s="371"/>
      <c r="U208" s="371"/>
      <c r="V208" s="371"/>
      <c r="W208" s="371"/>
      <c r="X208" s="365"/>
      <c r="Y208" s="365"/>
      <c r="Z208" s="366"/>
      <c r="AA208" s="366"/>
      <c r="AB208" s="372"/>
      <c r="AC208" s="373"/>
      <c r="AD208" s="373"/>
      <c r="AE208" s="373"/>
      <c r="AF208" s="374"/>
      <c r="AG208" s="374"/>
      <c r="AH208" s="374"/>
      <c r="AI208" s="374"/>
      <c r="AJ208" s="375"/>
      <c r="AK208" s="375"/>
      <c r="AL208" s="375"/>
      <c r="AM208" s="375"/>
      <c r="AN208" s="365"/>
      <c r="AO208" s="365"/>
      <c r="AP208" s="366"/>
      <c r="AQ208" s="366"/>
      <c r="AR208" s="372"/>
      <c r="AS208" s="373"/>
      <c r="AT208" s="373"/>
      <c r="AU208" s="373"/>
      <c r="AV208" s="374"/>
      <c r="AW208" s="374"/>
      <c r="AX208" s="374"/>
      <c r="AY208" s="374"/>
      <c r="AZ208" s="375"/>
      <c r="BA208" s="375"/>
      <c r="BB208" s="375"/>
      <c r="BC208" s="375"/>
      <c r="BD208" s="365"/>
      <c r="BE208" s="365"/>
      <c r="BF208" s="366"/>
      <c r="BG208" s="366"/>
      <c r="BH208" s="372"/>
      <c r="BI208" s="373"/>
      <c r="BJ208" s="373"/>
      <c r="BK208" s="373"/>
      <c r="BL208" s="374"/>
      <c r="BM208" s="374"/>
      <c r="BN208" s="374"/>
      <c r="BO208" s="374"/>
      <c r="BP208" s="375"/>
      <c r="BQ208" s="375"/>
      <c r="BR208" s="375"/>
      <c r="BS208" s="375"/>
      <c r="BT208" s="376"/>
      <c r="BU208" s="376"/>
      <c r="BV208" s="377"/>
      <c r="BW208" s="378"/>
      <c r="BX208" s="379"/>
      <c r="BY208" s="509"/>
      <c r="BZ208" s="188" t="e">
        <f t="shared" si="554"/>
        <v>#N/A</v>
      </c>
      <c r="CA208" s="380" t="e">
        <f>#REF!</f>
        <v>#REF!</v>
      </c>
      <c r="CB208" s="70">
        <f>BV208</f>
        <v>0</v>
      </c>
      <c r="CC208" s="510" t="e">
        <f>#REF!+1</f>
        <v>#REF!</v>
      </c>
      <c r="CD208" s="385" t="e">
        <f t="shared" si="555"/>
        <v>#REF!</v>
      </c>
      <c r="CE208" s="385" t="e">
        <f t="shared" si="556"/>
        <v>#REF!</v>
      </c>
      <c r="CF208" s="42"/>
      <c r="CG208" s="383" t="e">
        <f t="shared" si="557"/>
        <v>#REF!</v>
      </c>
      <c r="CH208" s="380" t="e">
        <f>#REF!</f>
        <v>#REF!</v>
      </c>
      <c r="CI208" s="61" t="e">
        <f>#REF!</f>
        <v>#REF!</v>
      </c>
      <c r="CJ208" s="510">
        <f>CC250+1</f>
        <v>1</v>
      </c>
      <c r="CK208" s="385" t="e">
        <f t="shared" si="558"/>
        <v>#N/A</v>
      </c>
      <c r="CL208" s="385" t="e">
        <f t="shared" si="559"/>
        <v>#N/A</v>
      </c>
      <c r="CM208" s="45"/>
      <c r="CN208" s="120" t="e">
        <f t="shared" si="560"/>
        <v>#N/A</v>
      </c>
      <c r="CO208" s="385" t="e">
        <f>#REF!</f>
        <v>#REF!</v>
      </c>
      <c r="CP208" s="385">
        <f t="shared" si="564"/>
        <v>0</v>
      </c>
      <c r="CQ208" s="510">
        <f>CJ250+1</f>
        <v>1</v>
      </c>
      <c r="CR208" s="385" t="str">
        <f t="shared" si="561"/>
        <v>P.K. Subban</v>
      </c>
      <c r="CS208" s="385">
        <f t="shared" si="562"/>
        <v>4.010834450056743</v>
      </c>
      <c r="CT208" s="412"/>
      <c r="CU208" s="73"/>
      <c r="CV208" s="73"/>
      <c r="CW208" s="73"/>
      <c r="CX208" s="73"/>
      <c r="CY208" s="73"/>
      <c r="CZ208" s="73"/>
      <c r="DA208" s="73"/>
      <c r="DE208" s="12"/>
    </row>
    <row r="209" spans="2:109" ht="16.5" hidden="1" customHeight="1">
      <c r="B209" t="str">
        <f t="shared" si="563"/>
        <v>Lindholm</v>
      </c>
      <c r="C209" s="967" t="s">
        <v>214</v>
      </c>
      <c r="D209" s="360"/>
      <c r="E209" s="955"/>
      <c r="F209" s="224"/>
      <c r="G209" s="224"/>
      <c r="H209" s="155"/>
      <c r="I209" s="156"/>
      <c r="J209" s="231"/>
      <c r="K209" s="231"/>
      <c r="L209" s="157"/>
      <c r="M209" s="240"/>
      <c r="N209" s="369"/>
      <c r="O209" s="369"/>
      <c r="P209" s="370"/>
      <c r="Q209" s="370"/>
      <c r="R209" s="370"/>
      <c r="S209" s="370"/>
      <c r="T209" s="371"/>
      <c r="U209" s="371"/>
      <c r="V209" s="371"/>
      <c r="W209" s="371"/>
      <c r="X209" s="365"/>
      <c r="Y209" s="365"/>
      <c r="Z209" s="366"/>
      <c r="AA209" s="366"/>
      <c r="AB209" s="372"/>
      <c r="AC209" s="373"/>
      <c r="AD209" s="373"/>
      <c r="AE209" s="373"/>
      <c r="AF209" s="374"/>
      <c r="AG209" s="374"/>
      <c r="AH209" s="374"/>
      <c r="AI209" s="374"/>
      <c r="AJ209" s="375"/>
      <c r="AK209" s="375"/>
      <c r="AL209" s="375"/>
      <c r="AM209" s="375"/>
      <c r="AN209" s="365"/>
      <c r="AO209" s="365"/>
      <c r="AP209" s="366"/>
      <c r="AQ209" s="366"/>
      <c r="AR209" s="372"/>
      <c r="AS209" s="373"/>
      <c r="AT209" s="373"/>
      <c r="AU209" s="373"/>
      <c r="AV209" s="374"/>
      <c r="AW209" s="374"/>
      <c r="AX209" s="374"/>
      <c r="AY209" s="374"/>
      <c r="AZ209" s="375"/>
      <c r="BA209" s="375"/>
      <c r="BB209" s="375"/>
      <c r="BC209" s="375"/>
      <c r="BD209" s="365"/>
      <c r="BE209" s="365"/>
      <c r="BF209" s="366"/>
      <c r="BG209" s="366"/>
      <c r="BH209" s="372"/>
      <c r="BI209" s="373"/>
      <c r="BJ209" s="373"/>
      <c r="BK209" s="373"/>
      <c r="BL209" s="374"/>
      <c r="BM209" s="374"/>
      <c r="BN209" s="374"/>
      <c r="BO209" s="374"/>
      <c r="BP209" s="375"/>
      <c r="BQ209" s="375"/>
      <c r="BR209" s="375"/>
      <c r="BS209" s="375"/>
      <c r="BT209" s="376"/>
      <c r="BU209" s="376"/>
      <c r="BV209" s="377"/>
      <c r="BW209" s="378"/>
      <c r="BX209" s="379"/>
      <c r="BY209" s="509"/>
      <c r="BZ209" s="188" t="e">
        <f t="shared" si="554"/>
        <v>#N/A</v>
      </c>
      <c r="CA209" s="380" t="e">
        <f>#REF!</f>
        <v>#REF!</v>
      </c>
      <c r="CB209" s="70">
        <f>BV209</f>
        <v>0</v>
      </c>
      <c r="CC209" s="510" t="e">
        <f>#REF!+1</f>
        <v>#REF!</v>
      </c>
      <c r="CD209" s="385" t="e">
        <f t="shared" si="555"/>
        <v>#REF!</v>
      </c>
      <c r="CE209" s="385" t="e">
        <f t="shared" si="556"/>
        <v>#REF!</v>
      </c>
      <c r="CF209" s="42"/>
      <c r="CG209" s="383" t="e">
        <f t="shared" si="557"/>
        <v>#REF!</v>
      </c>
      <c r="CH209" s="380" t="e">
        <f>#REF!</f>
        <v>#REF!</v>
      </c>
      <c r="CI209" s="61" t="e">
        <f>#REF!</f>
        <v>#REF!</v>
      </c>
      <c r="CJ209" s="510">
        <f>CC251+1</f>
        <v>1</v>
      </c>
      <c r="CK209" s="385" t="e">
        <f t="shared" si="558"/>
        <v>#N/A</v>
      </c>
      <c r="CL209" s="385" t="e">
        <f t="shared" si="559"/>
        <v>#N/A</v>
      </c>
      <c r="CM209" s="45"/>
      <c r="CN209" s="120" t="e">
        <f t="shared" si="560"/>
        <v>#N/A</v>
      </c>
      <c r="CO209" s="385" t="e">
        <f>#REF!</f>
        <v>#REF!</v>
      </c>
      <c r="CP209" s="385">
        <f t="shared" si="564"/>
        <v>0</v>
      </c>
      <c r="CQ209" s="510">
        <f>CJ251+1</f>
        <v>1</v>
      </c>
      <c r="CR209" s="385" t="str">
        <f t="shared" si="561"/>
        <v>P.K. Subban</v>
      </c>
      <c r="CS209" s="385">
        <f t="shared" si="562"/>
        <v>4.010834450056743</v>
      </c>
      <c r="CT209" s="412"/>
      <c r="CU209" s="73"/>
      <c r="CV209" s="73"/>
      <c r="CW209" s="73"/>
      <c r="CX209" s="73"/>
      <c r="CY209" s="73"/>
      <c r="CZ209" s="73"/>
      <c r="DA209" s="73"/>
      <c r="DE209" s="12"/>
    </row>
    <row r="210" spans="2:109" ht="16.5" hidden="1" customHeight="1">
      <c r="B210" t="str">
        <f t="shared" si="563"/>
        <v>Murray</v>
      </c>
      <c r="C210" s="967" t="s">
        <v>211</v>
      </c>
      <c r="D210" s="360"/>
      <c r="E210" s="955"/>
      <c r="F210" s="224"/>
      <c r="G210" s="224"/>
      <c r="H210" s="155"/>
      <c r="I210" s="156"/>
      <c r="J210" s="231"/>
      <c r="K210" s="231"/>
      <c r="L210" s="157"/>
      <c r="M210" s="240"/>
      <c r="N210" s="369"/>
      <c r="O210" s="369"/>
      <c r="P210" s="370"/>
      <c r="Q210" s="370"/>
      <c r="R210" s="370"/>
      <c r="S210" s="370"/>
      <c r="T210" s="371"/>
      <c r="U210" s="371"/>
      <c r="V210" s="371"/>
      <c r="W210" s="371"/>
      <c r="X210" s="365"/>
      <c r="Y210" s="365"/>
      <c r="Z210" s="366"/>
      <c r="AA210" s="366"/>
      <c r="AB210" s="372"/>
      <c r="AC210" s="373"/>
      <c r="AD210" s="373"/>
      <c r="AE210" s="373"/>
      <c r="AF210" s="374"/>
      <c r="AG210" s="374"/>
      <c r="AH210" s="374"/>
      <c r="AI210" s="374"/>
      <c r="AJ210" s="375"/>
      <c r="AK210" s="375"/>
      <c r="AL210" s="375"/>
      <c r="AM210" s="375"/>
      <c r="AN210" s="365"/>
      <c r="AO210" s="365"/>
      <c r="AP210" s="366"/>
      <c r="AQ210" s="366"/>
      <c r="AR210" s="372"/>
      <c r="AS210" s="373"/>
      <c r="AT210" s="373"/>
      <c r="AU210" s="373"/>
      <c r="AV210" s="374"/>
      <c r="AW210" s="374"/>
      <c r="AX210" s="374"/>
      <c r="AY210" s="374"/>
      <c r="AZ210" s="375"/>
      <c r="BA210" s="375"/>
      <c r="BB210" s="375"/>
      <c r="BC210" s="375"/>
      <c r="BD210" s="365"/>
      <c r="BE210" s="365"/>
      <c r="BF210" s="366"/>
      <c r="BG210" s="366"/>
      <c r="BH210" s="372"/>
      <c r="BI210" s="373"/>
      <c r="BJ210" s="373"/>
      <c r="BK210" s="373"/>
      <c r="BL210" s="374"/>
      <c r="BM210" s="374"/>
      <c r="BN210" s="374"/>
      <c r="BO210" s="374"/>
      <c r="BP210" s="375"/>
      <c r="BQ210" s="375"/>
      <c r="BR210" s="375"/>
      <c r="BS210" s="375"/>
      <c r="BT210" s="376"/>
      <c r="BU210" s="376"/>
      <c r="BV210" s="377"/>
      <c r="BW210" s="378"/>
      <c r="BX210" s="379"/>
      <c r="BY210" s="509"/>
      <c r="BZ210" s="188" t="e">
        <f t="shared" si="554"/>
        <v>#N/A</v>
      </c>
      <c r="CA210" s="380" t="e">
        <f>#REF!</f>
        <v>#REF!</v>
      </c>
      <c r="CB210" s="70">
        <f>BV210</f>
        <v>0</v>
      </c>
      <c r="CC210" s="510" t="e">
        <f>#REF!+1</f>
        <v>#REF!</v>
      </c>
      <c r="CD210" s="385" t="e">
        <f t="shared" si="555"/>
        <v>#REF!</v>
      </c>
      <c r="CE210" s="385" t="e">
        <f t="shared" si="556"/>
        <v>#REF!</v>
      </c>
      <c r="CF210" s="42"/>
      <c r="CG210" s="383" t="e">
        <f t="shared" si="557"/>
        <v>#REF!</v>
      </c>
      <c r="CH210" s="380" t="e">
        <f>#REF!</f>
        <v>#REF!</v>
      </c>
      <c r="CI210" s="61" t="e">
        <f>#REF!</f>
        <v>#REF!</v>
      </c>
      <c r="CJ210" s="510">
        <f>CC248+1</f>
        <v>1</v>
      </c>
      <c r="CK210" s="385" t="e">
        <f t="shared" si="558"/>
        <v>#N/A</v>
      </c>
      <c r="CL210" s="385" t="e">
        <f t="shared" si="559"/>
        <v>#N/A</v>
      </c>
      <c r="CM210" s="45"/>
      <c r="CN210" s="120" t="e">
        <f t="shared" si="560"/>
        <v>#N/A</v>
      </c>
      <c r="CO210" s="385" t="e">
        <f>#REF!</f>
        <v>#REF!</v>
      </c>
      <c r="CP210" s="385">
        <f t="shared" si="564"/>
        <v>0</v>
      </c>
      <c r="CQ210" s="510">
        <f>CJ248+1</f>
        <v>1</v>
      </c>
      <c r="CR210" s="385" t="str">
        <f t="shared" si="561"/>
        <v>P.K. Subban</v>
      </c>
      <c r="CS210" s="385">
        <f t="shared" si="562"/>
        <v>4.010834450056743</v>
      </c>
      <c r="CT210" s="412"/>
      <c r="CU210" s="73"/>
      <c r="CV210" s="73"/>
      <c r="CW210" s="73"/>
      <c r="CX210" s="73"/>
      <c r="CY210" s="73"/>
      <c r="CZ210" s="73"/>
      <c r="DA210" s="73"/>
      <c r="DE210" s="12"/>
    </row>
    <row r="211" spans="2:109" ht="16.5" hidden="1" customHeight="1">
      <c r="B211" t="str">
        <f t="shared" si="563"/>
        <v>Pouliot</v>
      </c>
      <c r="C211" s="967" t="s">
        <v>212</v>
      </c>
      <c r="D211" s="360"/>
      <c r="E211" s="955"/>
      <c r="F211" s="224"/>
      <c r="G211" s="224"/>
      <c r="H211" s="155"/>
      <c r="I211" s="156"/>
      <c r="J211" s="231"/>
      <c r="K211" s="231"/>
      <c r="L211" s="157"/>
      <c r="M211" s="240"/>
      <c r="N211" s="369"/>
      <c r="O211" s="369"/>
      <c r="P211" s="370"/>
      <c r="Q211" s="370"/>
      <c r="R211" s="370"/>
      <c r="S211" s="370"/>
      <c r="T211" s="371"/>
      <c r="U211" s="371"/>
      <c r="V211" s="371"/>
      <c r="W211" s="371"/>
      <c r="X211" s="365"/>
      <c r="Y211" s="365"/>
      <c r="Z211" s="366"/>
      <c r="AA211" s="366"/>
      <c r="AB211" s="372"/>
      <c r="AC211" s="373"/>
      <c r="AD211" s="373"/>
      <c r="AE211" s="373"/>
      <c r="AF211" s="374"/>
      <c r="AG211" s="374"/>
      <c r="AH211" s="374"/>
      <c r="AI211" s="374"/>
      <c r="AJ211" s="375"/>
      <c r="AK211" s="375"/>
      <c r="AL211" s="375"/>
      <c r="AM211" s="375"/>
      <c r="AN211" s="365"/>
      <c r="AO211" s="365"/>
      <c r="AP211" s="366"/>
      <c r="AQ211" s="366"/>
      <c r="AR211" s="372"/>
      <c r="AS211" s="373"/>
      <c r="AT211" s="373"/>
      <c r="AU211" s="373"/>
      <c r="AV211" s="374"/>
      <c r="AW211" s="374"/>
      <c r="AX211" s="374"/>
      <c r="AY211" s="374"/>
      <c r="AZ211" s="375"/>
      <c r="BA211" s="375"/>
      <c r="BB211" s="375"/>
      <c r="BC211" s="375"/>
      <c r="BD211" s="365"/>
      <c r="BE211" s="365"/>
      <c r="BF211" s="366"/>
      <c r="BG211" s="366"/>
      <c r="BH211" s="372"/>
      <c r="BI211" s="373"/>
      <c r="BJ211" s="373"/>
      <c r="BK211" s="373"/>
      <c r="BL211" s="374"/>
      <c r="BM211" s="374"/>
      <c r="BN211" s="374"/>
      <c r="BO211" s="374"/>
      <c r="BP211" s="375"/>
      <c r="BQ211" s="375"/>
      <c r="BR211" s="375"/>
      <c r="BS211" s="375"/>
      <c r="BT211" s="376"/>
      <c r="BU211" s="376"/>
      <c r="BV211" s="377"/>
      <c r="BW211" s="378"/>
      <c r="BX211" s="379"/>
      <c r="BY211" s="509"/>
      <c r="BZ211" s="188" t="e">
        <f t="shared" si="554"/>
        <v>#N/A</v>
      </c>
      <c r="CA211" s="380" t="e">
        <f>#REF!</f>
        <v>#REF!</v>
      </c>
      <c r="CB211" s="70">
        <f>BV211</f>
        <v>0</v>
      </c>
      <c r="CC211" s="510" t="e">
        <f>#REF!+1</f>
        <v>#REF!</v>
      </c>
      <c r="CD211" s="385" t="e">
        <f t="shared" si="555"/>
        <v>#REF!</v>
      </c>
      <c r="CE211" s="385" t="e">
        <f t="shared" si="556"/>
        <v>#REF!</v>
      </c>
      <c r="CF211" s="42"/>
      <c r="CG211" s="383" t="e">
        <f t="shared" si="557"/>
        <v>#REF!</v>
      </c>
      <c r="CH211" s="380" t="e">
        <f>#REF!</f>
        <v>#REF!</v>
      </c>
      <c r="CI211" s="61" t="e">
        <f>#REF!</f>
        <v>#REF!</v>
      </c>
      <c r="CJ211" s="510">
        <f>CC249+1</f>
        <v>1</v>
      </c>
      <c r="CK211" s="385" t="e">
        <f t="shared" si="558"/>
        <v>#N/A</v>
      </c>
      <c r="CL211" s="385" t="e">
        <f t="shared" si="559"/>
        <v>#N/A</v>
      </c>
      <c r="CM211" s="45"/>
      <c r="CN211" s="120" t="e">
        <f t="shared" si="560"/>
        <v>#N/A</v>
      </c>
      <c r="CO211" s="385" t="e">
        <f>#REF!</f>
        <v>#REF!</v>
      </c>
      <c r="CP211" s="385">
        <f t="shared" si="564"/>
        <v>0</v>
      </c>
      <c r="CQ211" s="510">
        <f>CJ249+1</f>
        <v>1</v>
      </c>
      <c r="CR211" s="385" t="str">
        <f t="shared" si="561"/>
        <v>P.K. Subban</v>
      </c>
      <c r="CS211" s="385">
        <f t="shared" si="562"/>
        <v>4.010834450056743</v>
      </c>
      <c r="CT211" s="412"/>
      <c r="CU211" s="73"/>
      <c r="CV211" s="73"/>
      <c r="CW211" s="73"/>
      <c r="CX211" s="73"/>
      <c r="CY211" s="73"/>
      <c r="CZ211" s="73"/>
      <c r="DA211" s="73"/>
      <c r="DE211" s="12"/>
    </row>
    <row r="212" spans="2:109" ht="16.5" hidden="1" customHeight="1">
      <c r="B212" t="str">
        <f t="shared" si="563"/>
        <v>Ristolainen</v>
      </c>
      <c r="C212" s="967" t="s">
        <v>215</v>
      </c>
      <c r="D212" s="360"/>
      <c r="E212" s="955"/>
      <c r="F212" s="224"/>
      <c r="G212" s="224"/>
      <c r="H212" s="155"/>
      <c r="I212" s="156"/>
      <c r="J212" s="231"/>
      <c r="K212" s="231"/>
      <c r="L212" s="157"/>
      <c r="M212" s="240"/>
      <c r="N212" s="369"/>
      <c r="O212" s="369"/>
      <c r="P212" s="370"/>
      <c r="Q212" s="370"/>
      <c r="R212" s="370"/>
      <c r="S212" s="370"/>
      <c r="T212" s="371"/>
      <c r="U212" s="371"/>
      <c r="V212" s="371"/>
      <c r="W212" s="371"/>
      <c r="X212" s="365"/>
      <c r="Y212" s="365"/>
      <c r="Z212" s="366"/>
      <c r="AA212" s="366"/>
      <c r="AB212" s="372"/>
      <c r="AC212" s="373"/>
      <c r="AD212" s="373"/>
      <c r="AE212" s="373"/>
      <c r="AF212" s="374"/>
      <c r="AG212" s="374"/>
      <c r="AH212" s="374"/>
      <c r="AI212" s="374"/>
      <c r="AJ212" s="375"/>
      <c r="AK212" s="375"/>
      <c r="AL212" s="375"/>
      <c r="AM212" s="375"/>
      <c r="AN212" s="365"/>
      <c r="AO212" s="365"/>
      <c r="AP212" s="366"/>
      <c r="AQ212" s="366"/>
      <c r="AR212" s="372"/>
      <c r="AS212" s="373"/>
      <c r="AT212" s="373"/>
      <c r="AU212" s="373"/>
      <c r="AV212" s="374"/>
      <c r="AW212" s="374"/>
      <c r="AX212" s="374"/>
      <c r="AY212" s="374"/>
      <c r="AZ212" s="375"/>
      <c r="BA212" s="375"/>
      <c r="BB212" s="375"/>
      <c r="BC212" s="375"/>
      <c r="BD212" s="365"/>
      <c r="BE212" s="365"/>
      <c r="BF212" s="366"/>
      <c r="BG212" s="366"/>
      <c r="BH212" s="372"/>
      <c r="BI212" s="373"/>
      <c r="BJ212" s="373"/>
      <c r="BK212" s="373"/>
      <c r="BL212" s="374"/>
      <c r="BM212" s="374"/>
      <c r="BN212" s="374"/>
      <c r="BO212" s="374"/>
      <c r="BP212" s="375"/>
      <c r="BQ212" s="375"/>
      <c r="BR212" s="375"/>
      <c r="BS212" s="375"/>
      <c r="BT212" s="376"/>
      <c r="BU212" s="376"/>
      <c r="BV212" s="377"/>
      <c r="BW212" s="378"/>
      <c r="BX212" s="379"/>
      <c r="BY212" s="509"/>
      <c r="BZ212" s="188" t="e">
        <f t="shared" si="554"/>
        <v>#N/A</v>
      </c>
      <c r="CA212" s="380" t="e">
        <f>#REF!</f>
        <v>#REF!</v>
      </c>
      <c r="CB212" s="70">
        <f>BV212</f>
        <v>0</v>
      </c>
      <c r="CC212" s="510" t="e">
        <f>#REF!+1</f>
        <v>#REF!</v>
      </c>
      <c r="CD212" s="385" t="e">
        <f t="shared" si="555"/>
        <v>#REF!</v>
      </c>
      <c r="CE212" s="385" t="e">
        <f t="shared" si="556"/>
        <v>#REF!</v>
      </c>
      <c r="CF212" s="42"/>
      <c r="CG212" s="383" t="e">
        <f t="shared" si="557"/>
        <v>#REF!</v>
      </c>
      <c r="CH212" s="380" t="e">
        <f>#REF!</f>
        <v>#REF!</v>
      </c>
      <c r="CI212" s="61" t="e">
        <f>#REF!</f>
        <v>#REF!</v>
      </c>
      <c r="CJ212" s="510">
        <f>CC264+1</f>
        <v>1</v>
      </c>
      <c r="CK212" s="385" t="e">
        <f t="shared" si="558"/>
        <v>#N/A</v>
      </c>
      <c r="CL212" s="385" t="e">
        <f t="shared" si="559"/>
        <v>#N/A</v>
      </c>
      <c r="CM212" s="45"/>
      <c r="CN212" s="120" t="e">
        <f t="shared" si="560"/>
        <v>#N/A</v>
      </c>
      <c r="CO212" s="385" t="e">
        <f>#REF!</f>
        <v>#REF!</v>
      </c>
      <c r="CP212" s="385">
        <f t="shared" si="564"/>
        <v>0</v>
      </c>
      <c r="CQ212" s="510">
        <f>CJ264+1</f>
        <v>1</v>
      </c>
      <c r="CR212" s="385" t="str">
        <f t="shared" si="561"/>
        <v>P.K. Subban</v>
      </c>
      <c r="CS212" s="385">
        <f t="shared" si="562"/>
        <v>4.010834450056743</v>
      </c>
      <c r="CT212" s="412"/>
      <c r="CU212" s="73"/>
      <c r="CV212" s="73"/>
      <c r="CW212" s="73"/>
      <c r="CX212" s="73"/>
      <c r="CY212" s="73"/>
      <c r="CZ212" s="73"/>
      <c r="DA212" s="73"/>
      <c r="DE212" s="12"/>
    </row>
    <row r="213" spans="2:109" ht="16.5" hidden="1" customHeight="1">
      <c r="C213" s="967"/>
      <c r="D213" s="360"/>
      <c r="E213" s="955"/>
      <c r="F213" s="224"/>
      <c r="G213" s="224"/>
      <c r="H213" s="155"/>
      <c r="I213" s="156"/>
      <c r="J213" s="231"/>
      <c r="K213" s="231"/>
      <c r="L213" s="157"/>
      <c r="M213" s="240"/>
      <c r="N213" s="369"/>
      <c r="O213" s="369"/>
      <c r="P213" s="370"/>
      <c r="Q213" s="370"/>
      <c r="R213" s="370"/>
      <c r="S213" s="370"/>
      <c r="T213" s="371"/>
      <c r="U213" s="371"/>
      <c r="V213" s="371"/>
      <c r="W213" s="371"/>
      <c r="X213" s="365"/>
      <c r="Y213" s="365"/>
      <c r="Z213" s="366"/>
      <c r="AA213" s="366"/>
      <c r="AB213" s="372"/>
      <c r="AC213" s="373"/>
      <c r="AD213" s="373"/>
      <c r="AE213" s="373"/>
      <c r="AF213" s="374"/>
      <c r="AG213" s="374"/>
      <c r="AH213" s="374"/>
      <c r="AI213" s="374"/>
      <c r="AJ213" s="375"/>
      <c r="AK213" s="375"/>
      <c r="AL213" s="375"/>
      <c r="AM213" s="375"/>
      <c r="AN213" s="365"/>
      <c r="AO213" s="365"/>
      <c r="AP213" s="366"/>
      <c r="AQ213" s="366"/>
      <c r="AR213" s="372"/>
      <c r="AS213" s="373"/>
      <c r="AT213" s="373"/>
      <c r="AU213" s="373"/>
      <c r="AV213" s="374"/>
      <c r="AW213" s="374"/>
      <c r="AX213" s="374"/>
      <c r="AY213" s="374"/>
      <c r="AZ213" s="375"/>
      <c r="BA213" s="375"/>
      <c r="BB213" s="375"/>
      <c r="BC213" s="375"/>
      <c r="BD213" s="365"/>
      <c r="BE213" s="365"/>
      <c r="BF213" s="366"/>
      <c r="BG213" s="366"/>
      <c r="BH213" s="372"/>
      <c r="BI213" s="373"/>
      <c r="BJ213" s="373"/>
      <c r="BK213" s="373"/>
      <c r="BL213" s="374"/>
      <c r="BM213" s="374"/>
      <c r="BN213" s="374"/>
      <c r="BO213" s="374"/>
      <c r="BP213" s="375"/>
      <c r="BQ213" s="375"/>
      <c r="BR213" s="375"/>
      <c r="BS213" s="375"/>
      <c r="BT213" s="376"/>
      <c r="BU213" s="376"/>
      <c r="BV213" s="377"/>
      <c r="BW213" s="378"/>
      <c r="BX213" s="379"/>
      <c r="BY213" s="509"/>
      <c r="BZ213" s="188"/>
      <c r="CA213" s="380"/>
      <c r="CB213" s="70"/>
      <c r="CC213" s="510"/>
      <c r="CD213" s="385"/>
      <c r="CE213" s="385"/>
      <c r="CF213" s="42"/>
      <c r="CG213" s="383"/>
      <c r="CH213" s="380"/>
      <c r="CI213" s="61"/>
      <c r="CJ213" s="510"/>
      <c r="CK213" s="385"/>
      <c r="CL213" s="385"/>
      <c r="CM213" s="45"/>
      <c r="CN213" s="120"/>
      <c r="CO213" s="385"/>
      <c r="CP213" s="385"/>
      <c r="CQ213" s="510"/>
      <c r="CR213" s="385"/>
      <c r="CS213" s="385"/>
      <c r="CT213" s="412"/>
      <c r="CU213" s="73"/>
      <c r="CV213" s="73"/>
      <c r="CW213" s="73"/>
      <c r="CX213" s="73"/>
      <c r="CY213" s="73"/>
      <c r="CZ213" s="73"/>
      <c r="DA213" s="73"/>
      <c r="DE213" s="12"/>
    </row>
    <row r="214" spans="2:109" ht="16.5" hidden="1" customHeight="1">
      <c r="B214" t="str">
        <f t="shared" ref="B214:B222" si="565">RIGHT(C214,LEN(C214)-FIND(" ",C214))</f>
        <v>Huberdeau</v>
      </c>
      <c r="C214" s="967" t="s">
        <v>217</v>
      </c>
      <c r="D214" s="360"/>
      <c r="E214" s="955"/>
      <c r="F214" s="224"/>
      <c r="G214" s="224"/>
      <c r="H214" s="155"/>
      <c r="I214" s="156"/>
      <c r="J214" s="231"/>
      <c r="K214" s="231"/>
      <c r="L214" s="157"/>
      <c r="M214" s="240"/>
      <c r="N214" s="369"/>
      <c r="O214" s="369"/>
      <c r="P214" s="370"/>
      <c r="Q214" s="370"/>
      <c r="R214" s="370"/>
      <c r="S214" s="370"/>
      <c r="T214" s="371"/>
      <c r="U214" s="371"/>
      <c r="V214" s="371"/>
      <c r="W214" s="371"/>
      <c r="X214" s="365"/>
      <c r="Y214" s="365"/>
      <c r="Z214" s="366"/>
      <c r="AA214" s="366"/>
      <c r="AB214" s="372"/>
      <c r="AC214" s="373"/>
      <c r="AD214" s="373"/>
      <c r="AE214" s="373"/>
      <c r="AF214" s="374"/>
      <c r="AG214" s="374"/>
      <c r="AH214" s="374"/>
      <c r="AI214" s="374"/>
      <c r="AJ214" s="375"/>
      <c r="AK214" s="375"/>
      <c r="AL214" s="375"/>
      <c r="AM214" s="375"/>
      <c r="AN214" s="365"/>
      <c r="AO214" s="365"/>
      <c r="AP214" s="366"/>
      <c r="AQ214" s="366"/>
      <c r="AR214" s="372"/>
      <c r="AS214" s="373"/>
      <c r="AT214" s="373"/>
      <c r="AU214" s="373"/>
      <c r="AV214" s="374"/>
      <c r="AW214" s="374"/>
      <c r="AX214" s="374"/>
      <c r="AY214" s="374"/>
      <c r="AZ214" s="375"/>
      <c r="BA214" s="375"/>
      <c r="BB214" s="375"/>
      <c r="BC214" s="375"/>
      <c r="BD214" s="365"/>
      <c r="BE214" s="365"/>
      <c r="BF214" s="366"/>
      <c r="BG214" s="366"/>
      <c r="BH214" s="372"/>
      <c r="BI214" s="373"/>
      <c r="BJ214" s="373"/>
      <c r="BK214" s="373"/>
      <c r="BL214" s="374"/>
      <c r="BM214" s="374"/>
      <c r="BN214" s="374"/>
      <c r="BO214" s="374"/>
      <c r="BP214" s="375"/>
      <c r="BQ214" s="375"/>
      <c r="BR214" s="375"/>
      <c r="BS214" s="375"/>
      <c r="BT214" s="376"/>
      <c r="BU214" s="376"/>
      <c r="BV214" s="377"/>
      <c r="BW214" s="378"/>
      <c r="BX214" s="379"/>
      <c r="BY214" s="509"/>
      <c r="BZ214" s="188" t="e">
        <f t="shared" ref="BZ214:BZ222" si="566">RANK(CB214,CB$137:CB$156)</f>
        <v>#N/A</v>
      </c>
      <c r="CA214" s="380" t="e">
        <f>#REF!</f>
        <v>#REF!</v>
      </c>
      <c r="CB214" s="70">
        <f>BV214</f>
        <v>0</v>
      </c>
      <c r="CC214" s="510" t="e">
        <f>#REF!+1</f>
        <v>#REF!</v>
      </c>
      <c r="CD214" s="385" t="e">
        <f t="shared" ref="CD214:CD222" si="567">VLOOKUP(CC214,BZ$137:CB$156,2,FALSE)</f>
        <v>#REF!</v>
      </c>
      <c r="CE214" s="385" t="e">
        <f t="shared" ref="CE214:CE222" si="568">VLOOKUP(CD214,CA$137:CC$156,2,FALSE)</f>
        <v>#REF!</v>
      </c>
      <c r="CF214" s="42"/>
      <c r="CG214" s="383" t="e">
        <f t="shared" ref="CG214:CG222" si="569">RANK(CI214,CI$137:CI$156)</f>
        <v>#REF!</v>
      </c>
      <c r="CH214" s="380" t="e">
        <f>#REF!</f>
        <v>#REF!</v>
      </c>
      <c r="CI214" s="61" t="e">
        <f>#REF!</f>
        <v>#REF!</v>
      </c>
      <c r="CJ214" s="510">
        <f>CC252+1</f>
        <v>1</v>
      </c>
      <c r="CK214" s="385" t="e">
        <f t="shared" ref="CK214:CK222" si="570">VLOOKUP(CJ214,CG$137:CI$156,2,FALSE)</f>
        <v>#N/A</v>
      </c>
      <c r="CL214" s="385" t="e">
        <f t="shared" ref="CL214:CL222" si="571">VLOOKUP(CK214,CH$137:CJ$156,2,FALSE)</f>
        <v>#N/A</v>
      </c>
      <c r="CM214" s="45"/>
      <c r="CN214" s="120" t="e">
        <f t="shared" ref="CN214:CN222" si="572">RANK(CP214,CP$137:CP$156)</f>
        <v>#N/A</v>
      </c>
      <c r="CO214" s="385" t="e">
        <f>#REF!</f>
        <v>#REF!</v>
      </c>
      <c r="CP214" s="385">
        <f t="shared" ref="CP214:CP225" si="573">BX214</f>
        <v>0</v>
      </c>
      <c r="CQ214" s="510">
        <f>CJ252+1</f>
        <v>1</v>
      </c>
      <c r="CR214" s="385" t="str">
        <f t="shared" ref="CR214:CR222" si="574">VLOOKUP(CQ214,CN$137:CP$156,2,FALSE)</f>
        <v>P.K. Subban</v>
      </c>
      <c r="CS214" s="385">
        <f t="shared" ref="CS214:CS222" si="575">VLOOKUP(CR214,CO$137:CQ$156,2,FALSE)</f>
        <v>4.010834450056743</v>
      </c>
      <c r="CT214" s="412"/>
      <c r="CU214" s="73"/>
      <c r="CV214" s="73"/>
      <c r="CW214" s="73"/>
      <c r="CX214" s="73"/>
      <c r="CY214" s="73"/>
      <c r="CZ214" s="73"/>
      <c r="DA214" s="73"/>
      <c r="DE214" s="12"/>
    </row>
    <row r="215" spans="2:109" ht="16.5" hidden="1" customHeight="1">
      <c r="B215" t="str">
        <f t="shared" si="565"/>
        <v>Galchenyuk</v>
      </c>
      <c r="C215" s="967" t="s">
        <v>218</v>
      </c>
      <c r="D215" s="360"/>
      <c r="E215" s="955"/>
      <c r="F215" s="224"/>
      <c r="G215" s="224"/>
      <c r="H215" s="155"/>
      <c r="I215" s="156"/>
      <c r="J215" s="231"/>
      <c r="K215" s="231"/>
      <c r="L215" s="157"/>
      <c r="M215" s="240"/>
      <c r="N215" s="369"/>
      <c r="O215" s="369"/>
      <c r="P215" s="370"/>
      <c r="Q215" s="370"/>
      <c r="R215" s="370"/>
      <c r="S215" s="370"/>
      <c r="T215" s="371"/>
      <c r="U215" s="371"/>
      <c r="V215" s="371"/>
      <c r="W215" s="371"/>
      <c r="X215" s="365"/>
      <c r="Y215" s="365"/>
      <c r="Z215" s="366"/>
      <c r="AA215" s="366"/>
      <c r="AB215" s="372"/>
      <c r="AC215" s="373"/>
      <c r="AD215" s="373"/>
      <c r="AE215" s="373"/>
      <c r="AF215" s="374"/>
      <c r="AG215" s="374"/>
      <c r="AH215" s="374"/>
      <c r="AI215" s="374"/>
      <c r="AJ215" s="375"/>
      <c r="AK215" s="375"/>
      <c r="AL215" s="375"/>
      <c r="AM215" s="375"/>
      <c r="AN215" s="365"/>
      <c r="AO215" s="365"/>
      <c r="AP215" s="366"/>
      <c r="AQ215" s="366"/>
      <c r="AR215" s="372"/>
      <c r="AS215" s="373"/>
      <c r="AT215" s="373"/>
      <c r="AU215" s="373"/>
      <c r="AV215" s="374"/>
      <c r="AW215" s="374"/>
      <c r="AX215" s="374"/>
      <c r="AY215" s="374"/>
      <c r="AZ215" s="375"/>
      <c r="BA215" s="375"/>
      <c r="BB215" s="375"/>
      <c r="BC215" s="375"/>
      <c r="BD215" s="365"/>
      <c r="BE215" s="365"/>
      <c r="BF215" s="366"/>
      <c r="BG215" s="366"/>
      <c r="BH215" s="372"/>
      <c r="BI215" s="373"/>
      <c r="BJ215" s="373"/>
      <c r="BK215" s="373"/>
      <c r="BL215" s="374"/>
      <c r="BM215" s="374"/>
      <c r="BN215" s="374"/>
      <c r="BO215" s="374"/>
      <c r="BP215" s="375"/>
      <c r="BQ215" s="375"/>
      <c r="BR215" s="375"/>
      <c r="BS215" s="375"/>
      <c r="BT215" s="376"/>
      <c r="BU215" s="376"/>
      <c r="BV215" s="377"/>
      <c r="BW215" s="378"/>
      <c r="BX215" s="379"/>
      <c r="BY215" s="509"/>
      <c r="BZ215" s="188" t="e">
        <f t="shared" si="566"/>
        <v>#N/A</v>
      </c>
      <c r="CA215" s="380" t="e">
        <f>#REF!</f>
        <v>#REF!</v>
      </c>
      <c r="CB215" s="70">
        <f>BV215</f>
        <v>0</v>
      </c>
      <c r="CC215" s="510" t="e">
        <f>#REF!+1</f>
        <v>#REF!</v>
      </c>
      <c r="CD215" s="385" t="e">
        <f t="shared" si="567"/>
        <v>#REF!</v>
      </c>
      <c r="CE215" s="385" t="e">
        <f t="shared" si="568"/>
        <v>#REF!</v>
      </c>
      <c r="CF215" s="42"/>
      <c r="CG215" s="383" t="e">
        <f t="shared" si="569"/>
        <v>#REF!</v>
      </c>
      <c r="CH215" s="380" t="e">
        <f>#REF!</f>
        <v>#REF!</v>
      </c>
      <c r="CI215" s="61" t="e">
        <f>#REF!</f>
        <v>#REF!</v>
      </c>
      <c r="CJ215" s="510">
        <f>CC253+1</f>
        <v>1</v>
      </c>
      <c r="CK215" s="385" t="e">
        <f t="shared" si="570"/>
        <v>#N/A</v>
      </c>
      <c r="CL215" s="385" t="e">
        <f t="shared" si="571"/>
        <v>#N/A</v>
      </c>
      <c r="CM215" s="45"/>
      <c r="CN215" s="120" t="e">
        <f t="shared" si="572"/>
        <v>#N/A</v>
      </c>
      <c r="CO215" s="385" t="e">
        <f>#REF!</f>
        <v>#REF!</v>
      </c>
      <c r="CP215" s="385">
        <f t="shared" si="573"/>
        <v>0</v>
      </c>
      <c r="CQ215" s="510">
        <f>CJ253+1</f>
        <v>1</v>
      </c>
      <c r="CR215" s="385" t="str">
        <f t="shared" si="574"/>
        <v>P.K. Subban</v>
      </c>
      <c r="CS215" s="385">
        <f t="shared" si="575"/>
        <v>4.010834450056743</v>
      </c>
      <c r="CT215" s="412"/>
      <c r="CU215" s="73"/>
      <c r="CV215" s="73"/>
      <c r="CW215" s="73"/>
      <c r="CX215" s="73"/>
      <c r="CY215" s="73"/>
      <c r="CZ215" s="73"/>
      <c r="DA215" s="73"/>
      <c r="DE215" s="12"/>
    </row>
    <row r="216" spans="2:109" ht="16.5" hidden="1" customHeight="1">
      <c r="B216" t="str">
        <f t="shared" si="565"/>
        <v>Yakupov</v>
      </c>
      <c r="C216" s="967" t="s">
        <v>219</v>
      </c>
      <c r="D216" s="360"/>
      <c r="E216" s="955"/>
      <c r="F216" s="224"/>
      <c r="G216" s="224"/>
      <c r="H216" s="155"/>
      <c r="I216" s="156"/>
      <c r="J216" s="231"/>
      <c r="K216" s="231"/>
      <c r="L216" s="157"/>
      <c r="M216" s="240"/>
      <c r="N216" s="369"/>
      <c r="O216" s="369"/>
      <c r="P216" s="370"/>
      <c r="Q216" s="370"/>
      <c r="R216" s="370"/>
      <c r="S216" s="370"/>
      <c r="T216" s="371"/>
      <c r="U216" s="371"/>
      <c r="V216" s="371"/>
      <c r="W216" s="371"/>
      <c r="X216" s="365"/>
      <c r="Y216" s="365"/>
      <c r="Z216" s="366"/>
      <c r="AA216" s="366"/>
      <c r="AB216" s="372"/>
      <c r="AC216" s="373"/>
      <c r="AD216" s="373"/>
      <c r="AE216" s="373"/>
      <c r="AF216" s="374"/>
      <c r="AG216" s="374"/>
      <c r="AH216" s="374"/>
      <c r="AI216" s="374"/>
      <c r="AJ216" s="375"/>
      <c r="AK216" s="375"/>
      <c r="AL216" s="375"/>
      <c r="AM216" s="375"/>
      <c r="AN216" s="365"/>
      <c r="AO216" s="365"/>
      <c r="AP216" s="366"/>
      <c r="AQ216" s="366"/>
      <c r="AR216" s="372"/>
      <c r="AS216" s="373"/>
      <c r="AT216" s="373"/>
      <c r="AU216" s="373"/>
      <c r="AV216" s="374"/>
      <c r="AW216" s="374"/>
      <c r="AX216" s="374"/>
      <c r="AY216" s="374"/>
      <c r="AZ216" s="375"/>
      <c r="BA216" s="375"/>
      <c r="BB216" s="375"/>
      <c r="BC216" s="375"/>
      <c r="BD216" s="365"/>
      <c r="BE216" s="365"/>
      <c r="BF216" s="366"/>
      <c r="BG216" s="366"/>
      <c r="BH216" s="372"/>
      <c r="BI216" s="373"/>
      <c r="BJ216" s="373"/>
      <c r="BK216" s="373"/>
      <c r="BL216" s="374"/>
      <c r="BM216" s="374"/>
      <c r="BN216" s="374"/>
      <c r="BO216" s="374"/>
      <c r="BP216" s="375"/>
      <c r="BQ216" s="375"/>
      <c r="BR216" s="375"/>
      <c r="BS216" s="375"/>
      <c r="BT216" s="376"/>
      <c r="BU216" s="376"/>
      <c r="BV216" s="377"/>
      <c r="BW216" s="378"/>
      <c r="BX216" s="379"/>
      <c r="BY216" s="509"/>
      <c r="BZ216" s="188" t="e">
        <f t="shared" si="566"/>
        <v>#N/A</v>
      </c>
      <c r="CA216" s="380" t="e">
        <f>#REF!</f>
        <v>#REF!</v>
      </c>
      <c r="CB216" s="70">
        <f>BV216</f>
        <v>0</v>
      </c>
      <c r="CC216" s="510" t="e">
        <f>#REF!+1</f>
        <v>#REF!</v>
      </c>
      <c r="CD216" s="385" t="e">
        <f t="shared" si="567"/>
        <v>#REF!</v>
      </c>
      <c r="CE216" s="385" t="e">
        <f t="shared" si="568"/>
        <v>#REF!</v>
      </c>
      <c r="CF216" s="42"/>
      <c r="CG216" s="383" t="e">
        <f t="shared" si="569"/>
        <v>#REF!</v>
      </c>
      <c r="CH216" s="380" t="e">
        <f>#REF!</f>
        <v>#REF!</v>
      </c>
      <c r="CI216" s="61" t="e">
        <f>#REF!</f>
        <v>#REF!</v>
      </c>
      <c r="CJ216" s="510">
        <f>CC254+1</f>
        <v>1</v>
      </c>
      <c r="CK216" s="385" t="e">
        <f t="shared" si="570"/>
        <v>#N/A</v>
      </c>
      <c r="CL216" s="385" t="e">
        <f t="shared" si="571"/>
        <v>#N/A</v>
      </c>
      <c r="CM216" s="45"/>
      <c r="CN216" s="120" t="e">
        <f t="shared" si="572"/>
        <v>#N/A</v>
      </c>
      <c r="CO216" s="385" t="e">
        <f>#REF!</f>
        <v>#REF!</v>
      </c>
      <c r="CP216" s="385">
        <f t="shared" si="573"/>
        <v>0</v>
      </c>
      <c r="CQ216" s="510">
        <f>CJ254+1</f>
        <v>1</v>
      </c>
      <c r="CR216" s="385" t="str">
        <f t="shared" si="574"/>
        <v>P.K. Subban</v>
      </c>
      <c r="CS216" s="385">
        <f t="shared" si="575"/>
        <v>4.010834450056743</v>
      </c>
      <c r="CT216" s="412"/>
      <c r="CU216" s="73"/>
      <c r="CV216" s="73"/>
      <c r="CW216" s="73"/>
      <c r="CX216" s="73"/>
      <c r="CY216" s="73"/>
      <c r="CZ216" s="73"/>
      <c r="DA216" s="73"/>
      <c r="DE216" s="12"/>
    </row>
    <row r="217" spans="2:109" ht="16.5" hidden="1" customHeight="1">
      <c r="B217" t="str">
        <f t="shared" si="565"/>
        <v>Monahan</v>
      </c>
      <c r="C217" s="967" t="s">
        <v>221</v>
      </c>
      <c r="D217" s="360"/>
      <c r="E217" s="955"/>
      <c r="F217" s="224"/>
      <c r="G217" s="224"/>
      <c r="H217" s="155"/>
      <c r="I217" s="156"/>
      <c r="J217" s="231"/>
      <c r="K217" s="231"/>
      <c r="L217" s="157"/>
      <c r="M217" s="240"/>
      <c r="N217" s="369"/>
      <c r="O217" s="369"/>
      <c r="P217" s="370"/>
      <c r="Q217" s="370"/>
      <c r="R217" s="370"/>
      <c r="S217" s="370"/>
      <c r="T217" s="371"/>
      <c r="U217" s="371"/>
      <c r="V217" s="371"/>
      <c r="W217" s="371"/>
      <c r="X217" s="365"/>
      <c r="Y217" s="365"/>
      <c r="Z217" s="366"/>
      <c r="AA217" s="366"/>
      <c r="AB217" s="372"/>
      <c r="AC217" s="373"/>
      <c r="AD217" s="373"/>
      <c r="AE217" s="373"/>
      <c r="AF217" s="374"/>
      <c r="AG217" s="374"/>
      <c r="AH217" s="374"/>
      <c r="AI217" s="374"/>
      <c r="AJ217" s="375"/>
      <c r="AK217" s="375"/>
      <c r="AL217" s="375"/>
      <c r="AM217" s="375"/>
      <c r="AN217" s="365"/>
      <c r="AO217" s="365"/>
      <c r="AP217" s="366"/>
      <c r="AQ217" s="366"/>
      <c r="AR217" s="372"/>
      <c r="AS217" s="373"/>
      <c r="AT217" s="373"/>
      <c r="AU217" s="373"/>
      <c r="AV217" s="374"/>
      <c r="AW217" s="374"/>
      <c r="AX217" s="374"/>
      <c r="AY217" s="374"/>
      <c r="AZ217" s="375"/>
      <c r="BA217" s="375"/>
      <c r="BB217" s="375"/>
      <c r="BC217" s="375"/>
      <c r="BD217" s="365"/>
      <c r="BE217" s="365"/>
      <c r="BF217" s="366"/>
      <c r="BG217" s="366"/>
      <c r="BH217" s="372"/>
      <c r="BI217" s="373"/>
      <c r="BJ217" s="373"/>
      <c r="BK217" s="373"/>
      <c r="BL217" s="374"/>
      <c r="BM217" s="374"/>
      <c r="BN217" s="374"/>
      <c r="BO217" s="374"/>
      <c r="BP217" s="375"/>
      <c r="BQ217" s="375"/>
      <c r="BR217" s="375"/>
      <c r="BS217" s="375"/>
      <c r="BT217" s="376"/>
      <c r="BU217" s="376"/>
      <c r="BV217" s="377"/>
      <c r="BW217" s="378"/>
      <c r="BX217" s="379"/>
      <c r="BY217" s="509"/>
      <c r="BZ217" s="188" t="e">
        <f t="shared" si="566"/>
        <v>#N/A</v>
      </c>
      <c r="CA217" s="380" t="e">
        <f>#REF!</f>
        <v>#REF!</v>
      </c>
      <c r="CB217" s="70">
        <f>BV217</f>
        <v>0</v>
      </c>
      <c r="CC217" s="510" t="e">
        <f>#REF!+1</f>
        <v>#REF!</v>
      </c>
      <c r="CD217" s="385" t="e">
        <f t="shared" si="567"/>
        <v>#REF!</v>
      </c>
      <c r="CE217" s="385" t="e">
        <f t="shared" si="568"/>
        <v>#REF!</v>
      </c>
      <c r="CF217" s="42"/>
      <c r="CG217" s="383" t="e">
        <f t="shared" si="569"/>
        <v>#REF!</v>
      </c>
      <c r="CH217" s="380" t="e">
        <f>#REF!</f>
        <v>#REF!</v>
      </c>
      <c r="CI217" s="61" t="e">
        <f>#REF!</f>
        <v>#REF!</v>
      </c>
      <c r="CJ217" s="510">
        <f>CC255+1</f>
        <v>1</v>
      </c>
      <c r="CK217" s="385" t="e">
        <f t="shared" si="570"/>
        <v>#N/A</v>
      </c>
      <c r="CL217" s="385" t="e">
        <f t="shared" si="571"/>
        <v>#N/A</v>
      </c>
      <c r="CM217" s="45"/>
      <c r="CN217" s="120" t="e">
        <f t="shared" si="572"/>
        <v>#N/A</v>
      </c>
      <c r="CO217" s="385" t="e">
        <f>#REF!</f>
        <v>#REF!</v>
      </c>
      <c r="CP217" s="385">
        <f t="shared" si="573"/>
        <v>0</v>
      </c>
      <c r="CQ217" s="510">
        <f>CJ255+1</f>
        <v>1</v>
      </c>
      <c r="CR217" s="385" t="str">
        <f t="shared" si="574"/>
        <v>P.K. Subban</v>
      </c>
      <c r="CS217" s="385">
        <f t="shared" si="575"/>
        <v>4.010834450056743</v>
      </c>
      <c r="CT217" s="412"/>
      <c r="CU217" s="73"/>
      <c r="CV217" s="73"/>
      <c r="CW217" s="73"/>
      <c r="CX217" s="73"/>
      <c r="CY217" s="73"/>
      <c r="CZ217" s="73"/>
      <c r="DA217" s="73"/>
      <c r="DE217" s="12"/>
    </row>
    <row r="218" spans="2:109" ht="16.5" hidden="1" customHeight="1">
      <c r="B218" t="str">
        <f t="shared" si="565"/>
        <v>Grigorenko</v>
      </c>
      <c r="C218" s="967" t="s">
        <v>223</v>
      </c>
      <c r="D218" s="360"/>
      <c r="E218" s="955"/>
      <c r="F218" s="224"/>
      <c r="G218" s="224"/>
      <c r="H218" s="155"/>
      <c r="I218" s="156"/>
      <c r="J218" s="231"/>
      <c r="K218" s="231"/>
      <c r="L218" s="157"/>
      <c r="M218" s="240"/>
      <c r="N218" s="369"/>
      <c r="O218" s="369"/>
      <c r="P218" s="370"/>
      <c r="Q218" s="370"/>
      <c r="R218" s="370"/>
      <c r="S218" s="370"/>
      <c r="T218" s="371"/>
      <c r="U218" s="371"/>
      <c r="V218" s="371"/>
      <c r="W218" s="371"/>
      <c r="X218" s="365"/>
      <c r="Y218" s="365"/>
      <c r="Z218" s="366"/>
      <c r="AA218" s="366"/>
      <c r="AB218" s="372"/>
      <c r="AC218" s="373"/>
      <c r="AD218" s="373"/>
      <c r="AE218" s="373"/>
      <c r="AF218" s="374"/>
      <c r="AG218" s="374"/>
      <c r="AH218" s="374"/>
      <c r="AI218" s="374"/>
      <c r="AJ218" s="375"/>
      <c r="AK218" s="375"/>
      <c r="AL218" s="375"/>
      <c r="AM218" s="375"/>
      <c r="AN218" s="365"/>
      <c r="AO218" s="365"/>
      <c r="AP218" s="366"/>
      <c r="AQ218" s="366"/>
      <c r="AR218" s="372"/>
      <c r="AS218" s="373"/>
      <c r="AT218" s="373"/>
      <c r="AU218" s="373"/>
      <c r="AV218" s="374"/>
      <c r="AW218" s="374"/>
      <c r="AX218" s="374"/>
      <c r="AY218" s="374"/>
      <c r="AZ218" s="375"/>
      <c r="BA218" s="375"/>
      <c r="BB218" s="375"/>
      <c r="BC218" s="375"/>
      <c r="BD218" s="365"/>
      <c r="BE218" s="365"/>
      <c r="BF218" s="366"/>
      <c r="BG218" s="366"/>
      <c r="BH218" s="372"/>
      <c r="BI218" s="373"/>
      <c r="BJ218" s="373"/>
      <c r="BK218" s="373"/>
      <c r="BL218" s="374"/>
      <c r="BM218" s="374"/>
      <c r="BN218" s="374"/>
      <c r="BO218" s="374"/>
      <c r="BP218" s="375"/>
      <c r="BQ218" s="375"/>
      <c r="BR218" s="375"/>
      <c r="BS218" s="375"/>
      <c r="BT218" s="376"/>
      <c r="BU218" s="376"/>
      <c r="BV218" s="377"/>
      <c r="BW218" s="378"/>
      <c r="BX218" s="379"/>
      <c r="BY218" s="509"/>
      <c r="BZ218" s="188" t="e">
        <f t="shared" si="566"/>
        <v>#N/A</v>
      </c>
      <c r="CA218" s="380" t="e">
        <f>#REF!</f>
        <v>#REF!</v>
      </c>
      <c r="CB218" s="70">
        <f>BV218</f>
        <v>0</v>
      </c>
      <c r="CC218" s="510" t="e">
        <f>#REF!+1</f>
        <v>#REF!</v>
      </c>
      <c r="CD218" s="385" t="e">
        <f t="shared" si="567"/>
        <v>#REF!</v>
      </c>
      <c r="CE218" s="385" t="e">
        <f t="shared" si="568"/>
        <v>#REF!</v>
      </c>
      <c r="CF218" s="42"/>
      <c r="CG218" s="383" t="e">
        <f t="shared" si="569"/>
        <v>#REF!</v>
      </c>
      <c r="CH218" s="380" t="e">
        <f>#REF!</f>
        <v>#REF!</v>
      </c>
      <c r="CI218" s="61" t="e">
        <f>#REF!</f>
        <v>#REF!</v>
      </c>
      <c r="CJ218" s="510">
        <f>CC256+1</f>
        <v>1</v>
      </c>
      <c r="CK218" s="385" t="e">
        <f t="shared" si="570"/>
        <v>#N/A</v>
      </c>
      <c r="CL218" s="385" t="e">
        <f t="shared" si="571"/>
        <v>#N/A</v>
      </c>
      <c r="CM218" s="45"/>
      <c r="CN218" s="120" t="e">
        <f t="shared" si="572"/>
        <v>#N/A</v>
      </c>
      <c r="CO218" s="385" t="e">
        <f>#REF!</f>
        <v>#REF!</v>
      </c>
      <c r="CP218" s="385">
        <f t="shared" si="573"/>
        <v>0</v>
      </c>
      <c r="CQ218" s="510">
        <f>CJ256+1</f>
        <v>1</v>
      </c>
      <c r="CR218" s="385" t="str">
        <f t="shared" si="574"/>
        <v>P.K. Subban</v>
      </c>
      <c r="CS218" s="385">
        <f t="shared" si="575"/>
        <v>4.010834450056743</v>
      </c>
      <c r="CT218" s="412"/>
      <c r="CU218" s="73"/>
      <c r="CV218" s="73"/>
      <c r="CW218" s="73"/>
      <c r="CX218" s="73"/>
      <c r="CY218" s="73"/>
      <c r="CZ218" s="73"/>
      <c r="DA218" s="73"/>
      <c r="DE218" s="12"/>
    </row>
    <row r="219" spans="2:109" ht="16.5" hidden="1" customHeight="1">
      <c r="B219" t="str">
        <f t="shared" si="565"/>
        <v>Murphy</v>
      </c>
      <c r="C219" s="967" t="s">
        <v>216</v>
      </c>
      <c r="D219" s="360"/>
      <c r="E219" s="955"/>
      <c r="F219" s="224"/>
      <c r="G219" s="224"/>
      <c r="H219" s="155"/>
      <c r="I219" s="156"/>
      <c r="J219" s="231"/>
      <c r="K219" s="231"/>
      <c r="L219" s="157"/>
      <c r="M219" s="240"/>
      <c r="N219" s="369"/>
      <c r="O219" s="369"/>
      <c r="P219" s="370"/>
      <c r="Q219" s="370"/>
      <c r="R219" s="370"/>
      <c r="S219" s="370"/>
      <c r="T219" s="371"/>
      <c r="U219" s="371"/>
      <c r="V219" s="371"/>
      <c r="W219" s="371"/>
      <c r="X219" s="365"/>
      <c r="Y219" s="365"/>
      <c r="Z219" s="366"/>
      <c r="AA219" s="366"/>
      <c r="AB219" s="372"/>
      <c r="AC219" s="373"/>
      <c r="AD219" s="373"/>
      <c r="AE219" s="373"/>
      <c r="AF219" s="374"/>
      <c r="AG219" s="374"/>
      <c r="AH219" s="374"/>
      <c r="AI219" s="374"/>
      <c r="AJ219" s="375"/>
      <c r="AK219" s="375"/>
      <c r="AL219" s="375"/>
      <c r="AM219" s="375"/>
      <c r="AN219" s="365"/>
      <c r="AO219" s="365"/>
      <c r="AP219" s="366"/>
      <c r="AQ219" s="366"/>
      <c r="AR219" s="372"/>
      <c r="AS219" s="373"/>
      <c r="AT219" s="373"/>
      <c r="AU219" s="373"/>
      <c r="AV219" s="374"/>
      <c r="AW219" s="374"/>
      <c r="AX219" s="374"/>
      <c r="AY219" s="374"/>
      <c r="AZ219" s="375"/>
      <c r="BA219" s="375"/>
      <c r="BB219" s="375"/>
      <c r="BC219" s="375"/>
      <c r="BD219" s="365"/>
      <c r="BE219" s="365"/>
      <c r="BF219" s="366"/>
      <c r="BG219" s="366"/>
      <c r="BH219" s="372"/>
      <c r="BI219" s="373"/>
      <c r="BJ219" s="373"/>
      <c r="BK219" s="373"/>
      <c r="BL219" s="374"/>
      <c r="BM219" s="374"/>
      <c r="BN219" s="374"/>
      <c r="BO219" s="374"/>
      <c r="BP219" s="375"/>
      <c r="BQ219" s="375"/>
      <c r="BR219" s="375"/>
      <c r="BS219" s="375"/>
      <c r="BT219" s="376"/>
      <c r="BU219" s="376"/>
      <c r="BV219" s="377"/>
      <c r="BW219" s="378"/>
      <c r="BX219" s="379"/>
      <c r="BY219" s="509"/>
      <c r="BZ219" s="188" t="e">
        <f t="shared" si="566"/>
        <v>#N/A</v>
      </c>
      <c r="CA219" s="380" t="e">
        <f>#REF!</f>
        <v>#REF!</v>
      </c>
      <c r="CB219" s="70">
        <f>BV219</f>
        <v>0</v>
      </c>
      <c r="CC219" s="510" t="e">
        <f>#REF!+1</f>
        <v>#REF!</v>
      </c>
      <c r="CD219" s="385" t="e">
        <f t="shared" si="567"/>
        <v>#REF!</v>
      </c>
      <c r="CE219" s="385" t="e">
        <f t="shared" si="568"/>
        <v>#REF!</v>
      </c>
      <c r="CF219" s="42"/>
      <c r="CG219" s="383" t="e">
        <f t="shared" si="569"/>
        <v>#REF!</v>
      </c>
      <c r="CH219" s="380" t="e">
        <f>#REF!</f>
        <v>#REF!</v>
      </c>
      <c r="CI219" s="61" t="e">
        <f>#REF!</f>
        <v>#REF!</v>
      </c>
      <c r="CJ219" s="510">
        <f>CC265+1</f>
        <v>1</v>
      </c>
      <c r="CK219" s="385" t="e">
        <f t="shared" si="570"/>
        <v>#N/A</v>
      </c>
      <c r="CL219" s="385" t="e">
        <f t="shared" si="571"/>
        <v>#N/A</v>
      </c>
      <c r="CM219" s="45"/>
      <c r="CN219" s="120" t="e">
        <f t="shared" si="572"/>
        <v>#N/A</v>
      </c>
      <c r="CO219" s="385" t="e">
        <f>#REF!</f>
        <v>#REF!</v>
      </c>
      <c r="CP219" s="385">
        <f>BX219</f>
        <v>0</v>
      </c>
      <c r="CQ219" s="510">
        <f>CJ265+1</f>
        <v>1</v>
      </c>
      <c r="CR219" s="385" t="str">
        <f t="shared" si="574"/>
        <v>P.K. Subban</v>
      </c>
      <c r="CS219" s="385">
        <f t="shared" si="575"/>
        <v>4.010834450056743</v>
      </c>
      <c r="CT219" s="412"/>
      <c r="CU219" s="73"/>
      <c r="CV219" s="73"/>
      <c r="CW219" s="73"/>
      <c r="CX219" s="73"/>
      <c r="CY219" s="73"/>
      <c r="CZ219" s="73"/>
      <c r="DA219" s="73"/>
      <c r="DE219" s="12"/>
    </row>
    <row r="220" spans="2:109" ht="16.5" hidden="1" customHeight="1">
      <c r="B220" t="str">
        <f t="shared" si="565"/>
        <v>Ceci</v>
      </c>
      <c r="C220" s="967" t="s">
        <v>222</v>
      </c>
      <c r="D220" s="360"/>
      <c r="E220" s="955"/>
      <c r="F220" s="224"/>
      <c r="G220" s="224"/>
      <c r="H220" s="155"/>
      <c r="I220" s="156"/>
      <c r="J220" s="231"/>
      <c r="K220" s="231"/>
      <c r="L220" s="157"/>
      <c r="M220" s="240"/>
      <c r="N220" s="369"/>
      <c r="O220" s="369"/>
      <c r="P220" s="370"/>
      <c r="Q220" s="370"/>
      <c r="R220" s="370"/>
      <c r="S220" s="370"/>
      <c r="T220" s="371"/>
      <c r="U220" s="371"/>
      <c r="V220" s="371"/>
      <c r="W220" s="371"/>
      <c r="X220" s="365"/>
      <c r="Y220" s="365"/>
      <c r="Z220" s="366"/>
      <c r="AA220" s="366"/>
      <c r="AB220" s="372"/>
      <c r="AC220" s="373"/>
      <c r="AD220" s="373"/>
      <c r="AE220" s="373"/>
      <c r="AF220" s="374"/>
      <c r="AG220" s="374"/>
      <c r="AH220" s="374"/>
      <c r="AI220" s="374"/>
      <c r="AJ220" s="375"/>
      <c r="AK220" s="375"/>
      <c r="AL220" s="375"/>
      <c r="AM220" s="375"/>
      <c r="AN220" s="365"/>
      <c r="AO220" s="365"/>
      <c r="AP220" s="366"/>
      <c r="AQ220" s="366"/>
      <c r="AR220" s="372"/>
      <c r="AS220" s="373"/>
      <c r="AT220" s="373"/>
      <c r="AU220" s="373"/>
      <c r="AV220" s="374"/>
      <c r="AW220" s="374"/>
      <c r="AX220" s="374"/>
      <c r="AY220" s="374"/>
      <c r="AZ220" s="375"/>
      <c r="BA220" s="375"/>
      <c r="BB220" s="375"/>
      <c r="BC220" s="375"/>
      <c r="BD220" s="365"/>
      <c r="BE220" s="365"/>
      <c r="BF220" s="366"/>
      <c r="BG220" s="366"/>
      <c r="BH220" s="372"/>
      <c r="BI220" s="373"/>
      <c r="BJ220" s="373"/>
      <c r="BK220" s="373"/>
      <c r="BL220" s="374"/>
      <c r="BM220" s="374"/>
      <c r="BN220" s="374"/>
      <c r="BO220" s="374"/>
      <c r="BP220" s="375"/>
      <c r="BQ220" s="375"/>
      <c r="BR220" s="375"/>
      <c r="BS220" s="375"/>
      <c r="BT220" s="376"/>
      <c r="BU220" s="376"/>
      <c r="BV220" s="377"/>
      <c r="BW220" s="378"/>
      <c r="BX220" s="379"/>
      <c r="BY220" s="509"/>
      <c r="BZ220" s="188" t="e">
        <f t="shared" si="566"/>
        <v>#N/A</v>
      </c>
      <c r="CA220" s="380" t="e">
        <f>#REF!</f>
        <v>#REF!</v>
      </c>
      <c r="CB220" s="70">
        <f>BV220</f>
        <v>0</v>
      </c>
      <c r="CC220" s="510" t="e">
        <f>#REF!+1</f>
        <v>#REF!</v>
      </c>
      <c r="CD220" s="385" t="e">
        <f t="shared" si="567"/>
        <v>#REF!</v>
      </c>
      <c r="CE220" s="385" t="e">
        <f t="shared" si="568"/>
        <v>#REF!</v>
      </c>
      <c r="CF220" s="42"/>
      <c r="CG220" s="383" t="e">
        <f t="shared" si="569"/>
        <v>#REF!</v>
      </c>
      <c r="CH220" s="380" t="e">
        <f>#REF!</f>
        <v>#REF!</v>
      </c>
      <c r="CI220" s="61" t="e">
        <f>#REF!</f>
        <v>#REF!</v>
      </c>
      <c r="CJ220" s="510">
        <f>CC266+1</f>
        <v>1</v>
      </c>
      <c r="CK220" s="385" t="e">
        <f t="shared" si="570"/>
        <v>#N/A</v>
      </c>
      <c r="CL220" s="385" t="e">
        <f t="shared" si="571"/>
        <v>#N/A</v>
      </c>
      <c r="CM220" s="45"/>
      <c r="CN220" s="120" t="e">
        <f t="shared" si="572"/>
        <v>#N/A</v>
      </c>
      <c r="CO220" s="385" t="e">
        <f>#REF!</f>
        <v>#REF!</v>
      </c>
      <c r="CP220" s="385">
        <f>BX220</f>
        <v>0</v>
      </c>
      <c r="CQ220" s="510">
        <f>CJ266+1</f>
        <v>1</v>
      </c>
      <c r="CR220" s="385" t="str">
        <f t="shared" si="574"/>
        <v>P.K. Subban</v>
      </c>
      <c r="CS220" s="385">
        <f t="shared" si="575"/>
        <v>4.010834450056743</v>
      </c>
      <c r="CT220" s="412"/>
      <c r="CU220" s="73"/>
      <c r="CV220" s="73"/>
      <c r="CW220" s="73"/>
      <c r="CX220" s="73"/>
      <c r="CY220" s="73"/>
      <c r="CZ220" s="73"/>
      <c r="DA220" s="73"/>
      <c r="DE220" s="12"/>
    </row>
    <row r="221" spans="2:109" ht="16.5" hidden="1" customHeight="1">
      <c r="B221" t="str">
        <f t="shared" si="565"/>
        <v>Trouba</v>
      </c>
      <c r="C221" s="967" t="s">
        <v>224</v>
      </c>
      <c r="D221" s="360"/>
      <c r="E221" s="955"/>
      <c r="F221" s="224"/>
      <c r="G221" s="224"/>
      <c r="H221" s="155"/>
      <c r="I221" s="156"/>
      <c r="J221" s="231"/>
      <c r="K221" s="231"/>
      <c r="L221" s="157"/>
      <c r="M221" s="240"/>
      <c r="N221" s="369"/>
      <c r="O221" s="369"/>
      <c r="P221" s="370"/>
      <c r="Q221" s="370"/>
      <c r="R221" s="370"/>
      <c r="S221" s="370"/>
      <c r="T221" s="371"/>
      <c r="U221" s="371"/>
      <c r="V221" s="371"/>
      <c r="W221" s="371"/>
      <c r="X221" s="365"/>
      <c r="Y221" s="365"/>
      <c r="Z221" s="366"/>
      <c r="AA221" s="366"/>
      <c r="AB221" s="372"/>
      <c r="AC221" s="373"/>
      <c r="AD221" s="373"/>
      <c r="AE221" s="373"/>
      <c r="AF221" s="374"/>
      <c r="AG221" s="374"/>
      <c r="AH221" s="374"/>
      <c r="AI221" s="374"/>
      <c r="AJ221" s="375"/>
      <c r="AK221" s="375"/>
      <c r="AL221" s="375"/>
      <c r="AM221" s="375"/>
      <c r="AN221" s="365"/>
      <c r="AO221" s="365"/>
      <c r="AP221" s="366"/>
      <c r="AQ221" s="366"/>
      <c r="AR221" s="372"/>
      <c r="AS221" s="373"/>
      <c r="AT221" s="373"/>
      <c r="AU221" s="373"/>
      <c r="AV221" s="374"/>
      <c r="AW221" s="374"/>
      <c r="AX221" s="374"/>
      <c r="AY221" s="374"/>
      <c r="AZ221" s="375"/>
      <c r="BA221" s="375"/>
      <c r="BB221" s="375"/>
      <c r="BC221" s="375"/>
      <c r="BD221" s="365"/>
      <c r="BE221" s="365"/>
      <c r="BF221" s="366"/>
      <c r="BG221" s="366"/>
      <c r="BH221" s="372"/>
      <c r="BI221" s="373"/>
      <c r="BJ221" s="373"/>
      <c r="BK221" s="373"/>
      <c r="BL221" s="374"/>
      <c r="BM221" s="374"/>
      <c r="BN221" s="374"/>
      <c r="BO221" s="374"/>
      <c r="BP221" s="375"/>
      <c r="BQ221" s="375"/>
      <c r="BR221" s="375"/>
      <c r="BS221" s="375"/>
      <c r="BT221" s="376"/>
      <c r="BU221" s="376"/>
      <c r="BV221" s="377"/>
      <c r="BW221" s="378"/>
      <c r="BX221" s="379"/>
      <c r="BY221" s="509"/>
      <c r="BZ221" s="188" t="e">
        <f t="shared" si="566"/>
        <v>#N/A</v>
      </c>
      <c r="CA221" s="380" t="e">
        <f>#REF!</f>
        <v>#REF!</v>
      </c>
      <c r="CB221" s="70">
        <f>BV221</f>
        <v>0</v>
      </c>
      <c r="CC221" s="510" t="e">
        <f>#REF!+1</f>
        <v>#REF!</v>
      </c>
      <c r="CD221" s="385" t="e">
        <f t="shared" si="567"/>
        <v>#REF!</v>
      </c>
      <c r="CE221" s="385" t="e">
        <f t="shared" si="568"/>
        <v>#REF!</v>
      </c>
      <c r="CF221" s="42"/>
      <c r="CG221" s="383" t="e">
        <f t="shared" si="569"/>
        <v>#REF!</v>
      </c>
      <c r="CH221" s="380" t="e">
        <f>#REF!</f>
        <v>#REF!</v>
      </c>
      <c r="CI221" s="61" t="e">
        <f>#REF!</f>
        <v>#REF!</v>
      </c>
      <c r="CJ221" s="510">
        <f>CC267+1</f>
        <v>1</v>
      </c>
      <c r="CK221" s="385" t="e">
        <f t="shared" si="570"/>
        <v>#N/A</v>
      </c>
      <c r="CL221" s="385" t="e">
        <f t="shared" si="571"/>
        <v>#N/A</v>
      </c>
      <c r="CM221" s="45"/>
      <c r="CN221" s="120" t="e">
        <f t="shared" si="572"/>
        <v>#N/A</v>
      </c>
      <c r="CO221" s="385" t="e">
        <f>#REF!</f>
        <v>#REF!</v>
      </c>
      <c r="CP221" s="385">
        <f>BX221</f>
        <v>0</v>
      </c>
      <c r="CQ221" s="510">
        <f>CJ267+1</f>
        <v>1</v>
      </c>
      <c r="CR221" s="385" t="str">
        <f t="shared" si="574"/>
        <v>P.K. Subban</v>
      </c>
      <c r="CS221" s="385">
        <f t="shared" si="575"/>
        <v>4.010834450056743</v>
      </c>
      <c r="CT221" s="412"/>
      <c r="CU221" s="73"/>
      <c r="CV221" s="73"/>
      <c r="CW221" s="73"/>
      <c r="CX221" s="73"/>
      <c r="CY221" s="73"/>
      <c r="CZ221" s="73"/>
      <c r="DA221" s="73"/>
      <c r="DE221" s="12"/>
    </row>
    <row r="222" spans="2:109" ht="16.5" hidden="1" customHeight="1">
      <c r="B222" t="str">
        <f t="shared" si="565"/>
        <v>Jones</v>
      </c>
      <c r="C222" s="967" t="s">
        <v>220</v>
      </c>
      <c r="D222" s="360"/>
      <c r="E222" s="955"/>
      <c r="F222" s="224"/>
      <c r="G222" s="224"/>
      <c r="H222" s="155"/>
      <c r="I222" s="156"/>
      <c r="J222" s="231"/>
      <c r="K222" s="231"/>
      <c r="L222" s="157"/>
      <c r="M222" s="240"/>
      <c r="N222" s="369"/>
      <c r="O222" s="369"/>
      <c r="P222" s="370"/>
      <c r="Q222" s="370"/>
      <c r="R222" s="370"/>
      <c r="S222" s="370"/>
      <c r="T222" s="371"/>
      <c r="U222" s="371"/>
      <c r="V222" s="371"/>
      <c r="W222" s="371"/>
      <c r="X222" s="365"/>
      <c r="Y222" s="365"/>
      <c r="Z222" s="366"/>
      <c r="AA222" s="366"/>
      <c r="AB222" s="372"/>
      <c r="AC222" s="373"/>
      <c r="AD222" s="373"/>
      <c r="AE222" s="373"/>
      <c r="AF222" s="374"/>
      <c r="AG222" s="374"/>
      <c r="AH222" s="374"/>
      <c r="AI222" s="374"/>
      <c r="AJ222" s="375"/>
      <c r="AK222" s="375"/>
      <c r="AL222" s="375"/>
      <c r="AM222" s="375"/>
      <c r="AN222" s="365"/>
      <c r="AO222" s="365"/>
      <c r="AP222" s="366"/>
      <c r="AQ222" s="366"/>
      <c r="AR222" s="372"/>
      <c r="AS222" s="373"/>
      <c r="AT222" s="373"/>
      <c r="AU222" s="373"/>
      <c r="AV222" s="374"/>
      <c r="AW222" s="374"/>
      <c r="AX222" s="374"/>
      <c r="AY222" s="374"/>
      <c r="AZ222" s="375"/>
      <c r="BA222" s="375"/>
      <c r="BB222" s="375"/>
      <c r="BC222" s="375"/>
      <c r="BD222" s="365"/>
      <c r="BE222" s="365"/>
      <c r="BF222" s="366"/>
      <c r="BG222" s="366"/>
      <c r="BH222" s="372"/>
      <c r="BI222" s="373"/>
      <c r="BJ222" s="373"/>
      <c r="BK222" s="373"/>
      <c r="BL222" s="374"/>
      <c r="BM222" s="374"/>
      <c r="BN222" s="374"/>
      <c r="BO222" s="374"/>
      <c r="BP222" s="375"/>
      <c r="BQ222" s="375"/>
      <c r="BR222" s="375"/>
      <c r="BS222" s="375"/>
      <c r="BT222" s="376"/>
      <c r="BU222" s="376"/>
      <c r="BV222" s="377"/>
      <c r="BW222" s="378"/>
      <c r="BX222" s="379"/>
      <c r="BY222" s="509"/>
      <c r="BZ222" s="188" t="e">
        <f t="shared" si="566"/>
        <v>#N/A</v>
      </c>
      <c r="CA222" s="380" t="e">
        <f>#REF!</f>
        <v>#REF!</v>
      </c>
      <c r="CB222" s="70">
        <f>BV222</f>
        <v>0</v>
      </c>
      <c r="CC222" s="510" t="e">
        <f>#REF!+1</f>
        <v>#REF!</v>
      </c>
      <c r="CD222" s="385" t="e">
        <f t="shared" si="567"/>
        <v>#REF!</v>
      </c>
      <c r="CE222" s="385" t="e">
        <f t="shared" si="568"/>
        <v>#REF!</v>
      </c>
      <c r="CF222" s="42"/>
      <c r="CG222" s="383" t="e">
        <f t="shared" si="569"/>
        <v>#REF!</v>
      </c>
      <c r="CH222" s="380" t="e">
        <f>#REF!</f>
        <v>#REF!</v>
      </c>
      <c r="CI222" s="61" t="e">
        <f>#REF!</f>
        <v>#REF!</v>
      </c>
      <c r="CJ222" s="510">
        <f>CC263+1</f>
        <v>1</v>
      </c>
      <c r="CK222" s="385" t="e">
        <f t="shared" si="570"/>
        <v>#N/A</v>
      </c>
      <c r="CL222" s="385" t="e">
        <f t="shared" si="571"/>
        <v>#N/A</v>
      </c>
      <c r="CM222" s="45"/>
      <c r="CN222" s="120" t="e">
        <f t="shared" si="572"/>
        <v>#N/A</v>
      </c>
      <c r="CO222" s="385" t="e">
        <f>#REF!</f>
        <v>#REF!</v>
      </c>
      <c r="CP222" s="385">
        <f>BX222</f>
        <v>0</v>
      </c>
      <c r="CQ222" s="510">
        <f>CJ263+1</f>
        <v>1</v>
      </c>
      <c r="CR222" s="385" t="str">
        <f t="shared" si="574"/>
        <v>P.K. Subban</v>
      </c>
      <c r="CS222" s="385">
        <f t="shared" si="575"/>
        <v>4.010834450056743</v>
      </c>
      <c r="CT222" s="412"/>
      <c r="CU222" s="73"/>
      <c r="CV222" s="73"/>
      <c r="CW222" s="73"/>
      <c r="CX222" s="73"/>
      <c r="CY222" s="73"/>
      <c r="CZ222" s="73"/>
      <c r="DA222" s="73"/>
      <c r="DE222" s="12"/>
    </row>
    <row r="223" spans="2:109" ht="16.5" hidden="1" customHeight="1">
      <c r="C223" s="967"/>
      <c r="D223" s="360"/>
      <c r="E223" s="955"/>
      <c r="F223" s="224"/>
      <c r="G223" s="224"/>
      <c r="H223" s="155"/>
      <c r="I223" s="156"/>
      <c r="J223" s="231"/>
      <c r="K223" s="231"/>
      <c r="L223" s="157"/>
      <c r="M223" s="240"/>
      <c r="N223" s="369"/>
      <c r="O223" s="369"/>
      <c r="P223" s="370"/>
      <c r="Q223" s="370"/>
      <c r="R223" s="370"/>
      <c r="S223" s="370"/>
      <c r="T223" s="371"/>
      <c r="U223" s="371"/>
      <c r="V223" s="371"/>
      <c r="W223" s="371"/>
      <c r="X223" s="365"/>
      <c r="Y223" s="365"/>
      <c r="Z223" s="366"/>
      <c r="AA223" s="366"/>
      <c r="AB223" s="372"/>
      <c r="AC223" s="373"/>
      <c r="AD223" s="373"/>
      <c r="AE223" s="373"/>
      <c r="AF223" s="374"/>
      <c r="AG223" s="374"/>
      <c r="AH223" s="374"/>
      <c r="AI223" s="374"/>
      <c r="AJ223" s="375"/>
      <c r="AK223" s="375"/>
      <c r="AL223" s="375"/>
      <c r="AM223" s="375"/>
      <c r="AN223" s="365"/>
      <c r="AO223" s="365"/>
      <c r="AP223" s="366"/>
      <c r="AQ223" s="366"/>
      <c r="AR223" s="372"/>
      <c r="AS223" s="373"/>
      <c r="AT223" s="373"/>
      <c r="AU223" s="373"/>
      <c r="AV223" s="374"/>
      <c r="AW223" s="374"/>
      <c r="AX223" s="374"/>
      <c r="AY223" s="374"/>
      <c r="AZ223" s="375"/>
      <c r="BA223" s="375"/>
      <c r="BB223" s="375"/>
      <c r="BC223" s="375"/>
      <c r="BD223" s="365"/>
      <c r="BE223" s="365"/>
      <c r="BF223" s="366"/>
      <c r="BG223" s="366"/>
      <c r="BH223" s="372"/>
      <c r="BI223" s="373"/>
      <c r="BJ223" s="373"/>
      <c r="BK223" s="373"/>
      <c r="BL223" s="374"/>
      <c r="BM223" s="374"/>
      <c r="BN223" s="374"/>
      <c r="BO223" s="374"/>
      <c r="BP223" s="375"/>
      <c r="BQ223" s="375"/>
      <c r="BR223" s="375"/>
      <c r="BS223" s="375"/>
      <c r="BT223" s="376"/>
      <c r="BU223" s="376"/>
      <c r="BV223" s="377"/>
      <c r="BW223" s="378"/>
      <c r="BX223" s="379"/>
      <c r="BY223" s="509"/>
      <c r="BZ223" s="188"/>
      <c r="CA223" s="380"/>
      <c r="CB223" s="70"/>
      <c r="CC223" s="510"/>
      <c r="CD223" s="385"/>
      <c r="CE223" s="385"/>
      <c r="CF223" s="42"/>
      <c r="CG223" s="383"/>
      <c r="CH223" s="380"/>
      <c r="CI223" s="61"/>
      <c r="CJ223" s="510"/>
      <c r="CK223" s="385"/>
      <c r="CL223" s="385"/>
      <c r="CM223" s="45"/>
      <c r="CN223" s="120"/>
      <c r="CO223" s="385"/>
      <c r="CP223" s="385"/>
      <c r="CQ223" s="510"/>
      <c r="CR223" s="385"/>
      <c r="CS223" s="385"/>
      <c r="CT223" s="412"/>
      <c r="CU223" s="73"/>
      <c r="CV223" s="73"/>
      <c r="CW223" s="73"/>
      <c r="CX223" s="73"/>
      <c r="CY223" s="73"/>
      <c r="CZ223" s="73"/>
      <c r="DA223" s="73"/>
      <c r="DE223" s="12"/>
    </row>
    <row r="224" spans="2:109" ht="16.5" hidden="1" customHeight="1">
      <c r="B224" t="str">
        <f>RIGHT(C224,LEN(C224)-FIND(" ",C224))</f>
        <v>Strome</v>
      </c>
      <c r="C224" s="967" t="s">
        <v>225</v>
      </c>
      <c r="D224" s="360"/>
      <c r="E224" s="955"/>
      <c r="F224" s="224"/>
      <c r="G224" s="224"/>
      <c r="H224" s="155"/>
      <c r="I224" s="156"/>
      <c r="J224" s="231"/>
      <c r="K224" s="231"/>
      <c r="L224" s="157"/>
      <c r="M224" s="240"/>
      <c r="N224" s="369"/>
      <c r="O224" s="369"/>
      <c r="P224" s="370"/>
      <c r="Q224" s="370"/>
      <c r="R224" s="370"/>
      <c r="S224" s="370"/>
      <c r="T224" s="371"/>
      <c r="U224" s="371"/>
      <c r="V224" s="371"/>
      <c r="W224" s="371"/>
      <c r="X224" s="365"/>
      <c r="Y224" s="365"/>
      <c r="Z224" s="366"/>
      <c r="AA224" s="366"/>
      <c r="AB224" s="372"/>
      <c r="AC224" s="373"/>
      <c r="AD224" s="373"/>
      <c r="AE224" s="373"/>
      <c r="AF224" s="374"/>
      <c r="AG224" s="374"/>
      <c r="AH224" s="374"/>
      <c r="AI224" s="374"/>
      <c r="AJ224" s="375"/>
      <c r="AK224" s="375"/>
      <c r="AL224" s="375"/>
      <c r="AM224" s="375"/>
      <c r="AN224" s="365"/>
      <c r="AO224" s="365"/>
      <c r="AP224" s="366"/>
      <c r="AQ224" s="366"/>
      <c r="AR224" s="372"/>
      <c r="AS224" s="373"/>
      <c r="AT224" s="373"/>
      <c r="AU224" s="373"/>
      <c r="AV224" s="374"/>
      <c r="AW224" s="374"/>
      <c r="AX224" s="374"/>
      <c r="AY224" s="374"/>
      <c r="AZ224" s="375"/>
      <c r="BA224" s="375"/>
      <c r="BB224" s="375"/>
      <c r="BC224" s="375"/>
      <c r="BD224" s="365"/>
      <c r="BE224" s="365"/>
      <c r="BF224" s="366"/>
      <c r="BG224" s="366"/>
      <c r="BH224" s="372"/>
      <c r="BI224" s="373"/>
      <c r="BJ224" s="373"/>
      <c r="BK224" s="373"/>
      <c r="BL224" s="374"/>
      <c r="BM224" s="374"/>
      <c r="BN224" s="374"/>
      <c r="BO224" s="374"/>
      <c r="BP224" s="375"/>
      <c r="BQ224" s="375"/>
      <c r="BR224" s="375"/>
      <c r="BS224" s="375"/>
      <c r="BT224" s="376"/>
      <c r="BU224" s="376"/>
      <c r="BV224" s="377"/>
      <c r="BW224" s="378"/>
      <c r="BX224" s="379"/>
      <c r="BY224" s="509"/>
      <c r="BZ224" s="188" t="e">
        <f>RANK(CB224,CB$137:CB$156)</f>
        <v>#N/A</v>
      </c>
      <c r="CA224" s="380" t="e">
        <f>#REF!</f>
        <v>#REF!</v>
      </c>
      <c r="CB224" s="70">
        <f>BV224</f>
        <v>0</v>
      </c>
      <c r="CC224" s="510" t="e">
        <f>#REF!+1</f>
        <v>#REF!</v>
      </c>
      <c r="CD224" s="385" t="e">
        <f>VLOOKUP(CC224,BZ$137:CB$156,2,FALSE)</f>
        <v>#REF!</v>
      </c>
      <c r="CE224" s="385" t="e">
        <f>VLOOKUP(CD224,CA$137:CC$156,2,FALSE)</f>
        <v>#REF!</v>
      </c>
      <c r="CF224" s="42"/>
      <c r="CG224" s="383" t="e">
        <f>RANK(CI224,CI$137:CI$156)</f>
        <v>#REF!</v>
      </c>
      <c r="CH224" s="380" t="e">
        <f>#REF!</f>
        <v>#REF!</v>
      </c>
      <c r="CI224" s="61" t="e">
        <f>#REF!</f>
        <v>#REF!</v>
      </c>
      <c r="CJ224" s="510">
        <f>CC257+1</f>
        <v>1</v>
      </c>
      <c r="CK224" s="385" t="e">
        <f>VLOOKUP(CJ224,CG$137:CI$156,2,FALSE)</f>
        <v>#N/A</v>
      </c>
      <c r="CL224" s="385" t="e">
        <f>VLOOKUP(CK224,CH$137:CJ$156,2,FALSE)</f>
        <v>#N/A</v>
      </c>
      <c r="CM224" s="45"/>
      <c r="CN224" s="120" t="e">
        <f>RANK(CP224,CP$137:CP$156)</f>
        <v>#N/A</v>
      </c>
      <c r="CO224" s="385" t="e">
        <f>#REF!</f>
        <v>#REF!</v>
      </c>
      <c r="CP224" s="385">
        <f t="shared" si="573"/>
        <v>0</v>
      </c>
      <c r="CQ224" s="510">
        <f>CJ257+1</f>
        <v>1</v>
      </c>
      <c r="CR224" s="385" t="str">
        <f>VLOOKUP(CQ224,CN$137:CP$156,2,FALSE)</f>
        <v>P.K. Subban</v>
      </c>
      <c r="CS224" s="385">
        <f>VLOOKUP(CR224,CO$137:CQ$156,2,FALSE)</f>
        <v>4.010834450056743</v>
      </c>
      <c r="CT224" s="412"/>
      <c r="CU224" s="73"/>
      <c r="CV224" s="73"/>
      <c r="CW224" s="73"/>
      <c r="CX224" s="73"/>
      <c r="CY224" s="73"/>
      <c r="CZ224" s="73"/>
      <c r="DA224" s="73"/>
      <c r="DE224" s="12"/>
    </row>
    <row r="225" spans="2:109" ht="16.5" hidden="1" customHeight="1">
      <c r="B225" t="str">
        <f>RIGHT(C225,LEN(C225)-FIND(" ",C225))</f>
        <v>Nichushkin</v>
      </c>
      <c r="C225" s="967" t="s">
        <v>227</v>
      </c>
      <c r="D225" s="360"/>
      <c r="E225" s="955"/>
      <c r="F225" s="224"/>
      <c r="G225" s="224"/>
      <c r="H225" s="155"/>
      <c r="I225" s="156"/>
      <c r="J225" s="231"/>
      <c r="K225" s="231"/>
      <c r="L225" s="157"/>
      <c r="M225" s="240"/>
      <c r="N225" s="369"/>
      <c r="O225" s="369"/>
      <c r="P225" s="370"/>
      <c r="Q225" s="370"/>
      <c r="R225" s="370"/>
      <c r="S225" s="370"/>
      <c r="T225" s="371"/>
      <c r="U225" s="371"/>
      <c r="V225" s="371"/>
      <c r="W225" s="371"/>
      <c r="X225" s="365"/>
      <c r="Y225" s="365"/>
      <c r="Z225" s="366"/>
      <c r="AA225" s="366"/>
      <c r="AB225" s="372"/>
      <c r="AC225" s="373"/>
      <c r="AD225" s="373"/>
      <c r="AE225" s="373"/>
      <c r="AF225" s="374"/>
      <c r="AG225" s="374"/>
      <c r="AH225" s="374"/>
      <c r="AI225" s="374"/>
      <c r="AJ225" s="375"/>
      <c r="AK225" s="375"/>
      <c r="AL225" s="375"/>
      <c r="AM225" s="375"/>
      <c r="AN225" s="365"/>
      <c r="AO225" s="365"/>
      <c r="AP225" s="366"/>
      <c r="AQ225" s="366"/>
      <c r="AR225" s="372"/>
      <c r="AS225" s="373"/>
      <c r="AT225" s="373"/>
      <c r="AU225" s="373"/>
      <c r="AV225" s="374"/>
      <c r="AW225" s="374"/>
      <c r="AX225" s="374"/>
      <c r="AY225" s="374"/>
      <c r="AZ225" s="375"/>
      <c r="BA225" s="375"/>
      <c r="BB225" s="375"/>
      <c r="BC225" s="375"/>
      <c r="BD225" s="365"/>
      <c r="BE225" s="365"/>
      <c r="BF225" s="366"/>
      <c r="BG225" s="366"/>
      <c r="BH225" s="372"/>
      <c r="BI225" s="373"/>
      <c r="BJ225" s="373"/>
      <c r="BK225" s="373"/>
      <c r="BL225" s="374"/>
      <c r="BM225" s="374"/>
      <c r="BN225" s="374"/>
      <c r="BO225" s="374"/>
      <c r="BP225" s="375"/>
      <c r="BQ225" s="375"/>
      <c r="BR225" s="375"/>
      <c r="BS225" s="375"/>
      <c r="BT225" s="376"/>
      <c r="BU225" s="376"/>
      <c r="BV225" s="377"/>
      <c r="BW225" s="378"/>
      <c r="BX225" s="379"/>
      <c r="BY225" s="509"/>
      <c r="BZ225" s="188" t="e">
        <f>RANK(CB225,CB$137:CB$156)</f>
        <v>#N/A</v>
      </c>
      <c r="CA225" s="380" t="e">
        <f>#REF!</f>
        <v>#REF!</v>
      </c>
      <c r="CB225" s="70">
        <f>BV225</f>
        <v>0</v>
      </c>
      <c r="CC225" s="510" t="e">
        <f>#REF!+1</f>
        <v>#REF!</v>
      </c>
      <c r="CD225" s="385" t="e">
        <f>VLOOKUP(CC225,BZ$137:CB$156,2,FALSE)</f>
        <v>#REF!</v>
      </c>
      <c r="CE225" s="385" t="e">
        <f>VLOOKUP(CD225,CA$137:CC$156,2,FALSE)</f>
        <v>#REF!</v>
      </c>
      <c r="CF225" s="42"/>
      <c r="CG225" s="383" t="e">
        <f>RANK(CI225,CI$137:CI$156)</f>
        <v>#REF!</v>
      </c>
      <c r="CH225" s="380" t="e">
        <f>#REF!</f>
        <v>#REF!</v>
      </c>
      <c r="CI225" s="61" t="e">
        <f>#REF!</f>
        <v>#REF!</v>
      </c>
      <c r="CJ225" s="510">
        <f>CC258+1</f>
        <v>1</v>
      </c>
      <c r="CK225" s="385" t="e">
        <f>VLOOKUP(CJ225,CG$137:CI$156,2,FALSE)</f>
        <v>#N/A</v>
      </c>
      <c r="CL225" s="385" t="e">
        <f>VLOOKUP(CK225,CH$137:CJ$156,2,FALSE)</f>
        <v>#N/A</v>
      </c>
      <c r="CM225" s="45"/>
      <c r="CN225" s="120" t="e">
        <f>RANK(CP225,CP$137:CP$156)</f>
        <v>#N/A</v>
      </c>
      <c r="CO225" s="385" t="e">
        <f>#REF!</f>
        <v>#REF!</v>
      </c>
      <c r="CP225" s="385">
        <f t="shared" si="573"/>
        <v>0</v>
      </c>
      <c r="CQ225" s="510">
        <f>CJ258+1</f>
        <v>1</v>
      </c>
      <c r="CR225" s="385" t="str">
        <f>VLOOKUP(CQ225,CN$137:CP$156,2,FALSE)</f>
        <v>P.K. Subban</v>
      </c>
      <c r="CS225" s="385">
        <f>VLOOKUP(CR225,CO$137:CQ$156,2,FALSE)</f>
        <v>4.010834450056743</v>
      </c>
      <c r="CT225" s="412"/>
      <c r="CU225" s="73"/>
      <c r="CV225" s="73"/>
      <c r="CW225" s="73"/>
      <c r="CX225" s="73"/>
      <c r="CY225" s="73"/>
      <c r="CZ225" s="73"/>
      <c r="DA225" s="73"/>
      <c r="DE225" s="12"/>
    </row>
    <row r="226" spans="2:109" ht="16.5" hidden="1" customHeight="1">
      <c r="B226" t="str">
        <f>RIGHT(C226,LEN(C226)-FIND(" ",C226))</f>
        <v>Reilly</v>
      </c>
      <c r="C226" s="967" t="s">
        <v>226</v>
      </c>
      <c r="D226" s="360"/>
      <c r="E226" s="955"/>
      <c r="F226" s="224"/>
      <c r="G226" s="224"/>
      <c r="H226" s="155"/>
      <c r="I226" s="156"/>
      <c r="J226" s="231"/>
      <c r="K226" s="231"/>
      <c r="L226" s="157"/>
      <c r="M226" s="240"/>
      <c r="N226" s="369"/>
      <c r="O226" s="369"/>
      <c r="P226" s="370"/>
      <c r="Q226" s="370"/>
      <c r="R226" s="370"/>
      <c r="S226" s="370"/>
      <c r="T226" s="371"/>
      <c r="U226" s="371"/>
      <c r="V226" s="371"/>
      <c r="W226" s="371"/>
      <c r="X226" s="365"/>
      <c r="Y226" s="365"/>
      <c r="Z226" s="366"/>
      <c r="AA226" s="366"/>
      <c r="AB226" s="372"/>
      <c r="AC226" s="373"/>
      <c r="AD226" s="373"/>
      <c r="AE226" s="373"/>
      <c r="AF226" s="374"/>
      <c r="AG226" s="374"/>
      <c r="AH226" s="374"/>
      <c r="AI226" s="374"/>
      <c r="AJ226" s="375"/>
      <c r="AK226" s="375"/>
      <c r="AL226" s="375"/>
      <c r="AM226" s="375"/>
      <c r="AN226" s="365"/>
      <c r="AO226" s="365"/>
      <c r="AP226" s="366"/>
      <c r="AQ226" s="366"/>
      <c r="AR226" s="372"/>
      <c r="AS226" s="373"/>
      <c r="AT226" s="373"/>
      <c r="AU226" s="373"/>
      <c r="AV226" s="374"/>
      <c r="AW226" s="374"/>
      <c r="AX226" s="374"/>
      <c r="AY226" s="374"/>
      <c r="AZ226" s="375"/>
      <c r="BA226" s="375"/>
      <c r="BB226" s="375"/>
      <c r="BC226" s="375"/>
      <c r="BD226" s="365"/>
      <c r="BE226" s="365"/>
      <c r="BF226" s="366"/>
      <c r="BG226" s="366"/>
      <c r="BH226" s="372"/>
      <c r="BI226" s="373"/>
      <c r="BJ226" s="373"/>
      <c r="BK226" s="373"/>
      <c r="BL226" s="374"/>
      <c r="BM226" s="374"/>
      <c r="BN226" s="374"/>
      <c r="BO226" s="374"/>
      <c r="BP226" s="375"/>
      <c r="BQ226" s="375"/>
      <c r="BR226" s="375"/>
      <c r="BS226" s="375"/>
      <c r="BT226" s="376"/>
      <c r="BU226" s="376"/>
      <c r="BV226" s="377"/>
      <c r="BW226" s="378"/>
      <c r="BX226" s="379"/>
      <c r="BY226" s="509"/>
      <c r="BZ226" s="188" t="e">
        <f>RANK(CB226,CB$137:CB$156)</f>
        <v>#N/A</v>
      </c>
      <c r="CA226" s="380" t="e">
        <f>#REF!</f>
        <v>#REF!</v>
      </c>
      <c r="CB226" s="70">
        <f>BV226</f>
        <v>0</v>
      </c>
      <c r="CC226" s="510" t="e">
        <f>#REF!+1</f>
        <v>#REF!</v>
      </c>
      <c r="CD226" s="385" t="e">
        <f t="shared" ref="CD226:CE226" si="576">VLOOKUP(CC226,BZ$137:CB$156,2,FALSE)</f>
        <v>#REF!</v>
      </c>
      <c r="CE226" s="385" t="e">
        <f t="shared" si="576"/>
        <v>#REF!</v>
      </c>
      <c r="CF226" s="42"/>
      <c r="CG226" s="383" t="e">
        <f>RANK(CI226,CI$137:CI$156)</f>
        <v>#REF!</v>
      </c>
      <c r="CH226" s="380" t="e">
        <f>#REF!</f>
        <v>#REF!</v>
      </c>
      <c r="CI226" s="61" t="e">
        <f>#REF!</f>
        <v>#REF!</v>
      </c>
      <c r="CJ226" s="510" t="e">
        <f>#REF!+1</f>
        <v>#REF!</v>
      </c>
      <c r="CK226" s="385" t="e">
        <f t="shared" ref="CK226:CL226" si="577">VLOOKUP(CJ226,CG$137:CI$156,2,FALSE)</f>
        <v>#REF!</v>
      </c>
      <c r="CL226" s="385" t="e">
        <f t="shared" si="577"/>
        <v>#REF!</v>
      </c>
      <c r="CM226" s="45"/>
      <c r="CN226" s="120" t="e">
        <f>RANK(CP226,CP$137:CP$156)</f>
        <v>#N/A</v>
      </c>
      <c r="CO226" s="385" t="e">
        <f>#REF!</f>
        <v>#REF!</v>
      </c>
      <c r="CP226" s="385">
        <f>BX226</f>
        <v>0</v>
      </c>
      <c r="CQ226" s="510" t="e">
        <f>#REF!+1</f>
        <v>#REF!</v>
      </c>
      <c r="CR226" s="385" t="e">
        <f t="shared" ref="CR226:CS226" si="578">VLOOKUP(CQ226,CN$137:CP$156,2,FALSE)</f>
        <v>#REF!</v>
      </c>
      <c r="CS226" s="385" t="e">
        <f t="shared" si="578"/>
        <v>#REF!</v>
      </c>
      <c r="CT226" s="412"/>
      <c r="CU226" s="73"/>
      <c r="CV226" s="73"/>
      <c r="CW226" s="73"/>
      <c r="CX226" s="73"/>
      <c r="CY226" s="73"/>
      <c r="CZ226" s="73"/>
      <c r="DA226" s="73"/>
      <c r="DE226" s="12"/>
    </row>
    <row r="227" spans="2:109" ht="16.5" hidden="1" customHeight="1">
      <c r="C227" s="967"/>
      <c r="D227" s="360"/>
      <c r="E227" s="955"/>
      <c r="F227" s="224"/>
      <c r="G227" s="224"/>
      <c r="H227" s="155"/>
      <c r="I227" s="156"/>
      <c r="J227" s="231"/>
      <c r="K227" s="231"/>
      <c r="L227" s="157"/>
      <c r="M227" s="240"/>
      <c r="N227" s="369"/>
      <c r="O227" s="369"/>
      <c r="P227" s="370"/>
      <c r="Q227" s="370"/>
      <c r="R227" s="370"/>
      <c r="S227" s="370"/>
      <c r="T227" s="371"/>
      <c r="U227" s="371"/>
      <c r="V227" s="371"/>
      <c r="W227" s="371"/>
      <c r="X227" s="365"/>
      <c r="Y227" s="365"/>
      <c r="Z227" s="366"/>
      <c r="AA227" s="366"/>
      <c r="AB227" s="372"/>
      <c r="AC227" s="373"/>
      <c r="AD227" s="373"/>
      <c r="AE227" s="373"/>
      <c r="AF227" s="374"/>
      <c r="AG227" s="374"/>
      <c r="AH227" s="374"/>
      <c r="AI227" s="374"/>
      <c r="AJ227" s="375"/>
      <c r="AK227" s="375"/>
      <c r="AL227" s="375"/>
      <c r="AM227" s="375"/>
      <c r="AN227" s="365"/>
      <c r="AO227" s="365"/>
      <c r="AP227" s="366"/>
      <c r="AQ227" s="366"/>
      <c r="AR227" s="372"/>
      <c r="AS227" s="373"/>
      <c r="AT227" s="373"/>
      <c r="AU227" s="373"/>
      <c r="AV227" s="374"/>
      <c r="AW227" s="374"/>
      <c r="AX227" s="374"/>
      <c r="AY227" s="374"/>
      <c r="AZ227" s="375"/>
      <c r="BA227" s="375"/>
      <c r="BB227" s="375"/>
      <c r="BC227" s="375"/>
      <c r="BD227" s="365"/>
      <c r="BE227" s="365"/>
      <c r="BF227" s="366"/>
      <c r="BG227" s="366"/>
      <c r="BH227" s="372"/>
      <c r="BI227" s="373"/>
      <c r="BJ227" s="373"/>
      <c r="BK227" s="373"/>
      <c r="BL227" s="374"/>
      <c r="BM227" s="374"/>
      <c r="BN227" s="374"/>
      <c r="BO227" s="374"/>
      <c r="BP227" s="375"/>
      <c r="BQ227" s="375"/>
      <c r="BR227" s="375"/>
      <c r="BS227" s="375"/>
      <c r="BT227" s="376"/>
      <c r="BU227" s="376"/>
      <c r="BV227" s="377"/>
      <c r="BW227" s="378"/>
      <c r="BX227" s="379"/>
      <c r="BY227" s="509"/>
      <c r="BZ227" s="188"/>
      <c r="CA227" s="380"/>
      <c r="CB227" s="70"/>
      <c r="CC227" s="510"/>
      <c r="CD227" s="385"/>
      <c r="CE227" s="385"/>
      <c r="CF227" s="42"/>
      <c r="CG227" s="383"/>
      <c r="CH227" s="380"/>
      <c r="CI227" s="61"/>
      <c r="CJ227" s="510"/>
      <c r="CK227" s="385"/>
      <c r="CL227" s="385"/>
      <c r="CM227" s="45"/>
      <c r="CN227" s="120"/>
      <c r="CO227" s="385"/>
      <c r="CP227" s="385"/>
      <c r="CQ227" s="510"/>
      <c r="CR227" s="385"/>
      <c r="CS227" s="385"/>
      <c r="CT227" s="412"/>
      <c r="CU227" s="73"/>
      <c r="CV227" s="73"/>
      <c r="CW227" s="73"/>
      <c r="CX227" s="73"/>
      <c r="CY227" s="73"/>
      <c r="CZ227" s="73"/>
      <c r="DA227" s="73"/>
      <c r="DE227" s="12"/>
    </row>
    <row r="228" spans="2:109" ht="16.5" hidden="1" customHeight="1">
      <c r="B228" s="320" t="str">
        <f>RIGHT(C228,LEN(C228)-FIND(" ",C228))</f>
        <v>Landeskog</v>
      </c>
      <c r="C228" s="968" t="s">
        <v>232</v>
      </c>
      <c r="D228" s="360"/>
      <c r="E228" s="955"/>
      <c r="F228" s="224"/>
      <c r="G228" s="224"/>
      <c r="H228" s="155"/>
      <c r="I228" s="156"/>
      <c r="J228" s="231"/>
      <c r="K228" s="231"/>
      <c r="L228" s="157"/>
      <c r="M228" s="240"/>
      <c r="N228" s="369"/>
      <c r="O228" s="369"/>
      <c r="P228" s="370"/>
      <c r="Q228" s="370"/>
      <c r="R228" s="370"/>
      <c r="S228" s="370"/>
      <c r="T228" s="371"/>
      <c r="U228" s="371"/>
      <c r="V228" s="371"/>
      <c r="W228" s="371"/>
      <c r="X228" s="365"/>
      <c r="Y228" s="365"/>
      <c r="Z228" s="366"/>
      <c r="AA228" s="366"/>
      <c r="AB228" s="372"/>
      <c r="AC228" s="373"/>
      <c r="AD228" s="373"/>
      <c r="AE228" s="373"/>
      <c r="AF228" s="374"/>
      <c r="AG228" s="374"/>
      <c r="AH228" s="374"/>
      <c r="AI228" s="374"/>
      <c r="AJ228" s="375"/>
      <c r="AK228" s="375"/>
      <c r="AL228" s="375"/>
      <c r="AM228" s="375"/>
      <c r="AN228" s="365"/>
      <c r="AO228" s="365"/>
      <c r="AP228" s="366"/>
      <c r="AQ228" s="366"/>
      <c r="AR228" s="372"/>
      <c r="AS228" s="373"/>
      <c r="AT228" s="373"/>
      <c r="AU228" s="373"/>
      <c r="AV228" s="374"/>
      <c r="AW228" s="374"/>
      <c r="AX228" s="374"/>
      <c r="AY228" s="374"/>
      <c r="AZ228" s="375"/>
      <c r="BA228" s="375"/>
      <c r="BB228" s="375"/>
      <c r="BC228" s="375"/>
      <c r="BD228" s="365"/>
      <c r="BE228" s="365"/>
      <c r="BF228" s="366"/>
      <c r="BG228" s="366"/>
      <c r="BH228" s="372"/>
      <c r="BI228" s="373"/>
      <c r="BJ228" s="373"/>
      <c r="BK228" s="373"/>
      <c r="BL228" s="374"/>
      <c r="BM228" s="374"/>
      <c r="BN228" s="374"/>
      <c r="BO228" s="374"/>
      <c r="BP228" s="375"/>
      <c r="BQ228" s="375"/>
      <c r="BR228" s="375"/>
      <c r="BS228" s="375"/>
      <c r="BT228" s="376"/>
      <c r="BU228" s="376"/>
      <c r="BV228" s="377"/>
      <c r="BW228" s="378"/>
      <c r="BX228" s="379"/>
      <c r="BY228" s="509"/>
      <c r="BZ228" s="188"/>
      <c r="CA228" s="380"/>
      <c r="CB228" s="70"/>
      <c r="CC228" s="510"/>
      <c r="CD228" s="385"/>
      <c r="CE228" s="385"/>
      <c r="CF228" s="42"/>
      <c r="CG228" s="383"/>
      <c r="CH228" s="380"/>
      <c r="CI228" s="61"/>
      <c r="CJ228" s="510"/>
      <c r="CK228" s="385"/>
      <c r="CL228" s="385"/>
      <c r="CM228" s="45"/>
      <c r="CN228" s="120"/>
      <c r="CO228" s="385"/>
      <c r="CP228" s="385"/>
      <c r="CQ228" s="510"/>
      <c r="CR228" s="385"/>
      <c r="CS228" s="385"/>
      <c r="CT228" s="412"/>
      <c r="CU228" s="73"/>
      <c r="CV228" s="73"/>
      <c r="CW228" s="73"/>
      <c r="CX228" s="73"/>
      <c r="CY228" s="73"/>
      <c r="CZ228" s="73"/>
      <c r="DA228" s="73"/>
      <c r="DE228" s="12"/>
    </row>
    <row r="229" spans="2:109" ht="16.5" hidden="1" customHeight="1">
      <c r="B229" s="320" t="str">
        <f>RIGHT(C229,LEN(C229)-FIND(" ",C229))</f>
        <v>Wilson</v>
      </c>
      <c r="C229" s="967" t="s">
        <v>197</v>
      </c>
      <c r="D229" s="360"/>
      <c r="E229" s="955"/>
      <c r="F229" s="224"/>
      <c r="G229" s="224"/>
      <c r="H229" s="155"/>
      <c r="I229" s="156"/>
      <c r="J229" s="231"/>
      <c r="K229" s="231"/>
      <c r="L229" s="157"/>
      <c r="M229" s="240"/>
      <c r="N229" s="369"/>
      <c r="O229" s="369"/>
      <c r="P229" s="370"/>
      <c r="Q229" s="370"/>
      <c r="R229" s="370"/>
      <c r="S229" s="370"/>
      <c r="T229" s="371"/>
      <c r="U229" s="371"/>
      <c r="V229" s="371"/>
      <c r="W229" s="371"/>
      <c r="X229" s="365"/>
      <c r="Y229" s="365"/>
      <c r="Z229" s="366"/>
      <c r="AA229" s="366"/>
      <c r="AB229" s="372"/>
      <c r="AC229" s="373"/>
      <c r="AD229" s="373"/>
      <c r="AE229" s="373"/>
      <c r="AF229" s="374"/>
      <c r="AG229" s="374"/>
      <c r="AH229" s="374"/>
      <c r="AI229" s="374"/>
      <c r="AJ229" s="375"/>
      <c r="AK229" s="375"/>
      <c r="AL229" s="375"/>
      <c r="AM229" s="375"/>
      <c r="AN229" s="365"/>
      <c r="AO229" s="365"/>
      <c r="AP229" s="366"/>
      <c r="AQ229" s="366"/>
      <c r="AR229" s="372"/>
      <c r="AS229" s="373"/>
      <c r="AT229" s="373"/>
      <c r="AU229" s="373"/>
      <c r="AV229" s="374"/>
      <c r="AW229" s="374"/>
      <c r="AX229" s="374"/>
      <c r="AY229" s="374"/>
      <c r="AZ229" s="375"/>
      <c r="BA229" s="375"/>
      <c r="BB229" s="375"/>
      <c r="BC229" s="375"/>
      <c r="BD229" s="365"/>
      <c r="BE229" s="365"/>
      <c r="BF229" s="366"/>
      <c r="BG229" s="366"/>
      <c r="BH229" s="372"/>
      <c r="BI229" s="373"/>
      <c r="BJ229" s="373"/>
      <c r="BK229" s="373"/>
      <c r="BL229" s="374"/>
      <c r="BM229" s="374"/>
      <c r="BN229" s="374"/>
      <c r="BO229" s="374"/>
      <c r="BP229" s="375"/>
      <c r="BQ229" s="375"/>
      <c r="BR229" s="375"/>
      <c r="BS229" s="375"/>
      <c r="BT229" s="376"/>
      <c r="BU229" s="376"/>
      <c r="BV229" s="377"/>
      <c r="BW229" s="378"/>
      <c r="BX229" s="379"/>
      <c r="BY229" s="509"/>
      <c r="BZ229" s="188" t="e">
        <f>RANK(CB229,CB$137:CB$156)</f>
        <v>#N/A</v>
      </c>
      <c r="CA229" s="380" t="e">
        <f>#REF!</f>
        <v>#REF!</v>
      </c>
      <c r="CB229" s="70">
        <f>BV229</f>
        <v>0</v>
      </c>
      <c r="CC229" s="510" t="e">
        <f>#REF!+1</f>
        <v>#REF!</v>
      </c>
      <c r="CD229" s="385" t="e">
        <f>VLOOKUP(CC229,BZ$137:CB$156,2,FALSE)</f>
        <v>#REF!</v>
      </c>
      <c r="CE229" s="385" t="e">
        <f>VLOOKUP(CD229,CA$137:CC$156,2,FALSE)</f>
        <v>#REF!</v>
      </c>
      <c r="CF229" s="42"/>
      <c r="CG229" s="383" t="e">
        <f>RANK(CI229,CI$137:CI$156)</f>
        <v>#REF!</v>
      </c>
      <c r="CH229" s="380" t="e">
        <f>#REF!</f>
        <v>#REF!</v>
      </c>
      <c r="CI229" s="61" t="e">
        <f>#REF!</f>
        <v>#REF!</v>
      </c>
      <c r="CJ229" s="510">
        <f>CC240+1</f>
        <v>1</v>
      </c>
      <c r="CK229" s="385" t="e">
        <f>VLOOKUP(CJ229,CG$137:CI$156,2,FALSE)</f>
        <v>#N/A</v>
      </c>
      <c r="CL229" s="385" t="e">
        <f>VLOOKUP(CK229,CH$137:CJ$156,2,FALSE)</f>
        <v>#N/A</v>
      </c>
      <c r="CM229" s="45"/>
      <c r="CN229" s="120" t="e">
        <f>RANK(CP229,CP$137:CP$156)</f>
        <v>#N/A</v>
      </c>
      <c r="CO229" s="385" t="e">
        <f>#REF!</f>
        <v>#REF!</v>
      </c>
      <c r="CP229" s="385">
        <f>BX229</f>
        <v>0</v>
      </c>
      <c r="CQ229" s="510">
        <f>CJ240+1</f>
        <v>1</v>
      </c>
      <c r="CR229" s="385" t="str">
        <f>VLOOKUP(CQ229,CN$137:CP$156,2,FALSE)</f>
        <v>P.K. Subban</v>
      </c>
      <c r="CS229" s="385">
        <f>VLOOKUP(CR229,CO$137:CQ$156,2,FALSE)</f>
        <v>4.010834450056743</v>
      </c>
      <c r="CT229" s="412"/>
      <c r="CU229" s="73"/>
      <c r="CV229" s="73"/>
      <c r="CW229" s="73"/>
      <c r="CX229" s="73"/>
      <c r="CY229" s="73"/>
      <c r="CZ229" s="73"/>
      <c r="DA229" s="73"/>
      <c r="DE229" s="12"/>
    </row>
    <row r="230" spans="2:109" ht="16.5" hidden="1" customHeight="1">
      <c r="B230" t="str">
        <f>RIGHT(C230,LEN(C230)-FIND(" ",C230))</f>
        <v>Petrovic</v>
      </c>
      <c r="C230" s="967" t="s">
        <v>228</v>
      </c>
      <c r="D230" s="360"/>
      <c r="E230" s="958"/>
      <c r="F230" s="226"/>
      <c r="G230" s="226"/>
      <c r="H230" s="190"/>
      <c r="I230" s="82"/>
      <c r="J230" s="233"/>
      <c r="K230" s="233"/>
      <c r="L230" s="191"/>
      <c r="M230" s="241"/>
      <c r="N230" s="369"/>
      <c r="O230" s="369"/>
      <c r="P230" s="370"/>
      <c r="Q230" s="370"/>
      <c r="R230" s="370"/>
      <c r="S230" s="370"/>
      <c r="T230" s="371"/>
      <c r="U230" s="371"/>
      <c r="V230" s="371"/>
      <c r="W230" s="371"/>
      <c r="X230" s="365"/>
      <c r="Y230" s="365"/>
      <c r="Z230" s="366"/>
      <c r="AA230" s="366"/>
      <c r="AB230" s="372"/>
      <c r="AC230" s="373"/>
      <c r="AD230" s="373"/>
      <c r="AE230" s="373"/>
      <c r="AF230" s="374"/>
      <c r="AG230" s="374"/>
      <c r="AH230" s="374"/>
      <c r="AI230" s="374"/>
      <c r="AJ230" s="375"/>
      <c r="AK230" s="375"/>
      <c r="AL230" s="375"/>
      <c r="AM230" s="375"/>
      <c r="AN230" s="365"/>
      <c r="AO230" s="365"/>
      <c r="AP230" s="366"/>
      <c r="AQ230" s="366"/>
      <c r="AR230" s="372"/>
      <c r="AS230" s="373"/>
      <c r="AT230" s="373"/>
      <c r="AU230" s="373"/>
      <c r="AV230" s="374"/>
      <c r="AW230" s="374"/>
      <c r="AX230" s="374"/>
      <c r="AY230" s="374"/>
      <c r="AZ230" s="375"/>
      <c r="BA230" s="375"/>
      <c r="BB230" s="375"/>
      <c r="BC230" s="375"/>
      <c r="BD230" s="365"/>
      <c r="BE230" s="365"/>
      <c r="BF230" s="366"/>
      <c r="BG230" s="366"/>
      <c r="BH230" s="372"/>
      <c r="BI230" s="373"/>
      <c r="BJ230" s="373"/>
      <c r="BK230" s="373"/>
      <c r="BL230" s="374"/>
      <c r="BM230" s="374"/>
      <c r="BN230" s="374"/>
      <c r="BO230" s="374"/>
      <c r="BP230" s="375"/>
      <c r="BQ230" s="375"/>
      <c r="BR230" s="375"/>
      <c r="BS230" s="375"/>
      <c r="BT230" s="376"/>
      <c r="BU230" s="376"/>
      <c r="BV230" s="377"/>
      <c r="BW230" s="378"/>
      <c r="BX230" s="379"/>
      <c r="BY230" s="509"/>
      <c r="BZ230" s="188" t="e">
        <f>RANK(CB230,CB$137:CB$156)</f>
        <v>#N/A</v>
      </c>
      <c r="CA230" s="380" t="e">
        <f>#REF!</f>
        <v>#REF!</v>
      </c>
      <c r="CB230" s="70">
        <f>BV230</f>
        <v>0</v>
      </c>
      <c r="CC230" s="510" t="e">
        <f>#REF!+1</f>
        <v>#REF!</v>
      </c>
      <c r="CD230" s="385" t="e">
        <f>VLOOKUP(CC230,BZ$137:CB$156,2,FALSE)</f>
        <v>#REF!</v>
      </c>
      <c r="CE230" s="385" t="e">
        <f>VLOOKUP(CD230,CA$137:CC$156,2,FALSE)</f>
        <v>#REF!</v>
      </c>
      <c r="CF230" s="42"/>
      <c r="CG230" s="383" t="e">
        <f>RANK(CI230,CI$137:CI$156)</f>
        <v>#REF!</v>
      </c>
      <c r="CH230" s="380" t="e">
        <f>#REF!</f>
        <v>#REF!</v>
      </c>
      <c r="CI230" s="61" t="e">
        <f>#REF!</f>
        <v>#REF!</v>
      </c>
      <c r="CJ230" s="510">
        <f>CC259+1</f>
        <v>1</v>
      </c>
      <c r="CK230" s="385" t="e">
        <f>VLOOKUP(CJ230,CG$137:CI$156,2,FALSE)</f>
        <v>#N/A</v>
      </c>
      <c r="CL230" s="385" t="e">
        <f>VLOOKUP(CK230,CH$137:CJ$156,2,FALSE)</f>
        <v>#N/A</v>
      </c>
      <c r="CM230" s="45"/>
      <c r="CN230" s="120" t="e">
        <f>RANK(CP230,CP$137:CP$156)</f>
        <v>#N/A</v>
      </c>
      <c r="CO230" s="385" t="e">
        <f>#REF!</f>
        <v>#REF!</v>
      </c>
      <c r="CP230" s="385">
        <f>BX230</f>
        <v>0</v>
      </c>
      <c r="CQ230" s="510">
        <f>CJ259+1</f>
        <v>1</v>
      </c>
      <c r="CR230" s="385" t="str">
        <f>VLOOKUP(CQ230,CN$137:CP$156,2,FALSE)</f>
        <v>P.K. Subban</v>
      </c>
      <c r="CS230" s="385">
        <f>VLOOKUP(CR230,CO$137:CQ$156,2,FALSE)</f>
        <v>4.010834450056743</v>
      </c>
      <c r="CT230" s="412"/>
      <c r="CU230" s="73"/>
      <c r="CV230" s="73"/>
      <c r="CW230" s="73"/>
      <c r="CX230" s="73"/>
      <c r="CY230" s="73"/>
      <c r="CZ230" s="73"/>
      <c r="DA230" s="73"/>
      <c r="DE230" s="12"/>
    </row>
    <row r="231" spans="2:109" ht="16.5" hidden="1" customHeight="1">
      <c r="C231" s="967"/>
      <c r="D231" s="360"/>
      <c r="E231" s="361"/>
      <c r="F231" s="362"/>
      <c r="G231" s="362"/>
      <c r="H231" s="364"/>
      <c r="I231" s="365"/>
      <c r="J231" s="366"/>
      <c r="K231" s="366"/>
      <c r="L231" s="368"/>
      <c r="M231" s="369"/>
      <c r="N231" s="369"/>
      <c r="O231" s="369"/>
      <c r="P231" s="370"/>
      <c r="Q231" s="370"/>
      <c r="R231" s="370"/>
      <c r="S231" s="370"/>
      <c r="T231" s="371"/>
      <c r="U231" s="371"/>
      <c r="V231" s="371"/>
      <c r="W231" s="371"/>
      <c r="X231" s="365"/>
      <c r="Y231" s="365"/>
      <c r="Z231" s="366"/>
      <c r="AA231" s="366"/>
      <c r="AB231" s="372"/>
      <c r="AC231" s="373"/>
      <c r="AD231" s="373"/>
      <c r="AE231" s="373"/>
      <c r="AF231" s="374"/>
      <c r="AG231" s="374"/>
      <c r="AH231" s="374"/>
      <c r="AI231" s="374"/>
      <c r="AJ231" s="375"/>
      <c r="AK231" s="375"/>
      <c r="AL231" s="375"/>
      <c r="AM231" s="375"/>
      <c r="AN231" s="365"/>
      <c r="AO231" s="365"/>
      <c r="AP231" s="366"/>
      <c r="AQ231" s="366"/>
      <c r="AR231" s="372"/>
      <c r="AS231" s="373"/>
      <c r="AT231" s="373"/>
      <c r="AU231" s="373"/>
      <c r="AV231" s="374"/>
      <c r="AW231" s="374"/>
      <c r="AX231" s="374"/>
      <c r="AY231" s="374"/>
      <c r="AZ231" s="375"/>
      <c r="BA231" s="375"/>
      <c r="BB231" s="375"/>
      <c r="BC231" s="375"/>
      <c r="BD231" s="365"/>
      <c r="BE231" s="365"/>
      <c r="BF231" s="366"/>
      <c r="BG231" s="366"/>
      <c r="BH231" s="372"/>
      <c r="BI231" s="373"/>
      <c r="BJ231" s="373"/>
      <c r="BK231" s="373"/>
      <c r="BL231" s="374"/>
      <c r="BM231" s="374"/>
      <c r="BN231" s="374"/>
      <c r="BO231" s="374"/>
      <c r="BP231" s="375"/>
      <c r="BQ231" s="375"/>
      <c r="BR231" s="375"/>
      <c r="BS231" s="375"/>
      <c r="BT231" s="376"/>
      <c r="BU231" s="376"/>
      <c r="BV231" s="377"/>
      <c r="BW231" s="378"/>
      <c r="BX231" s="379"/>
      <c r="BY231" s="509"/>
      <c r="BZ231" s="188"/>
      <c r="CA231" s="380"/>
      <c r="CB231" s="70"/>
      <c r="CC231" s="510"/>
      <c r="CD231" s="385"/>
      <c r="CE231" s="385"/>
      <c r="CF231" s="42"/>
      <c r="CG231" s="383"/>
      <c r="CH231" s="380"/>
      <c r="CI231" s="61"/>
      <c r="CJ231" s="510"/>
      <c r="CK231" s="385"/>
      <c r="CL231" s="385"/>
      <c r="CM231" s="45"/>
      <c r="CN231" s="120"/>
      <c r="CO231" s="385"/>
      <c r="CP231" s="385"/>
      <c r="CQ231" s="510"/>
      <c r="CR231" s="385"/>
      <c r="CS231" s="385"/>
      <c r="CT231" s="412"/>
      <c r="CU231" s="73"/>
      <c r="CV231" s="73"/>
      <c r="CW231" s="73"/>
      <c r="CX231" s="73"/>
      <c r="CY231" s="73"/>
      <c r="CZ231" s="73"/>
      <c r="DA231" s="73"/>
      <c r="DE231" s="12"/>
    </row>
    <row r="232" spans="2:109" ht="16.5" hidden="1" customHeight="1">
      <c r="C232" s="967"/>
      <c r="D232" s="360"/>
      <c r="E232" s="361"/>
      <c r="F232" s="362"/>
      <c r="G232" s="362"/>
      <c r="H232" s="364"/>
      <c r="I232" s="365"/>
      <c r="J232" s="366"/>
      <c r="K232" s="366"/>
      <c r="L232" s="368"/>
      <c r="M232" s="369"/>
      <c r="N232" s="369"/>
      <c r="O232" s="369"/>
      <c r="P232" s="370"/>
      <c r="Q232" s="370"/>
      <c r="R232" s="370"/>
      <c r="S232" s="370"/>
      <c r="T232" s="371"/>
      <c r="U232" s="371"/>
      <c r="V232" s="371"/>
      <c r="W232" s="371"/>
      <c r="X232" s="365"/>
      <c r="Y232" s="365"/>
      <c r="Z232" s="366"/>
      <c r="AA232" s="366"/>
      <c r="AB232" s="372"/>
      <c r="AC232" s="373"/>
      <c r="AD232" s="373"/>
      <c r="AE232" s="373"/>
      <c r="AF232" s="374"/>
      <c r="AG232" s="374"/>
      <c r="AH232" s="374"/>
      <c r="AI232" s="374"/>
      <c r="AJ232" s="375"/>
      <c r="AK232" s="375"/>
      <c r="AL232" s="375"/>
      <c r="AM232" s="375"/>
      <c r="AN232" s="365"/>
      <c r="AO232" s="365"/>
      <c r="AP232" s="366"/>
      <c r="AQ232" s="366"/>
      <c r="AR232" s="372"/>
      <c r="AS232" s="373"/>
      <c r="AT232" s="373"/>
      <c r="AU232" s="373"/>
      <c r="AV232" s="374"/>
      <c r="AW232" s="374"/>
      <c r="AX232" s="374"/>
      <c r="AY232" s="374"/>
      <c r="AZ232" s="375"/>
      <c r="BA232" s="375"/>
      <c r="BB232" s="375"/>
      <c r="BC232" s="375"/>
      <c r="BD232" s="365"/>
      <c r="BE232" s="365"/>
      <c r="BF232" s="366"/>
      <c r="BG232" s="366"/>
      <c r="BH232" s="372"/>
      <c r="BI232" s="373"/>
      <c r="BJ232" s="373"/>
      <c r="BK232" s="373"/>
      <c r="BL232" s="374"/>
      <c r="BM232" s="374"/>
      <c r="BN232" s="374"/>
      <c r="BO232" s="374"/>
      <c r="BP232" s="375"/>
      <c r="BQ232" s="375"/>
      <c r="BR232" s="375"/>
      <c r="BS232" s="375"/>
      <c r="BT232" s="376"/>
      <c r="BU232" s="376"/>
      <c r="BV232" s="377"/>
      <c r="BW232" s="378"/>
      <c r="BX232" s="379"/>
      <c r="BY232" s="509"/>
      <c r="BZ232" s="188"/>
      <c r="CA232" s="380"/>
      <c r="CB232" s="70"/>
      <c r="CC232" s="510"/>
      <c r="CD232" s="385"/>
      <c r="CE232" s="385"/>
      <c r="CF232" s="42"/>
      <c r="CG232" s="383"/>
      <c r="CH232" s="380"/>
      <c r="CI232" s="61"/>
      <c r="CJ232" s="510"/>
      <c r="CK232" s="385"/>
      <c r="CL232" s="385"/>
      <c r="CM232" s="45"/>
      <c r="CN232" s="120"/>
      <c r="CO232" s="385"/>
      <c r="CP232" s="385"/>
      <c r="CQ232" s="510"/>
      <c r="CR232" s="385"/>
      <c r="CS232" s="385"/>
      <c r="CT232" s="412"/>
      <c r="CU232" s="73"/>
      <c r="CV232" s="73"/>
      <c r="CW232" s="73"/>
      <c r="CX232" s="73"/>
      <c r="CY232" s="73"/>
      <c r="CZ232" s="73"/>
      <c r="DA232" s="73"/>
      <c r="DE232" s="12"/>
    </row>
    <row r="233" spans="2:109" s="513" customFormat="1" ht="15.75" hidden="1" customHeight="1">
      <c r="B233" s="511"/>
      <c r="C233" s="511"/>
      <c r="D233" s="511"/>
      <c r="E233" s="511"/>
      <c r="F233" s="511"/>
      <c r="G233" s="511"/>
      <c r="H233" s="511"/>
      <c r="I233" s="511"/>
      <c r="J233" s="511"/>
      <c r="K233" s="511"/>
      <c r="L233" s="511"/>
      <c r="M233" s="511"/>
      <c r="N233" s="511"/>
      <c r="O233" s="511"/>
      <c r="P233" s="511"/>
      <c r="Q233" s="511"/>
      <c r="R233" s="511"/>
      <c r="S233" s="511"/>
      <c r="T233" s="511"/>
      <c r="U233" s="511"/>
      <c r="V233" s="511"/>
      <c r="BY233" s="512"/>
      <c r="CC233" s="514"/>
      <c r="CN233" s="514"/>
    </row>
    <row r="234" spans="2:109" s="513" customFormat="1" ht="15.75" customHeight="1">
      <c r="B234" s="511"/>
      <c r="C234" s="511"/>
      <c r="D234" s="511"/>
      <c r="E234" s="511"/>
      <c r="F234" s="511"/>
      <c r="G234" s="511"/>
      <c r="H234" s="511"/>
      <c r="I234" s="511"/>
      <c r="J234" s="511"/>
      <c r="K234" s="511"/>
      <c r="L234" s="511"/>
      <c r="M234" s="511"/>
      <c r="N234" s="511"/>
      <c r="O234" s="511"/>
      <c r="P234" s="511"/>
      <c r="Q234" s="511"/>
      <c r="R234" s="511"/>
      <c r="S234" s="511"/>
      <c r="T234" s="511"/>
      <c r="U234" s="511"/>
      <c r="V234" s="511"/>
      <c r="BY234" s="512"/>
      <c r="CC234" s="514"/>
      <c r="CN234" s="514"/>
    </row>
    <row r="235" spans="2:109" s="513" customFormat="1" ht="15.75" customHeight="1">
      <c r="B235" s="511"/>
      <c r="C235" s="511"/>
      <c r="D235" s="511"/>
      <c r="E235" s="511"/>
      <c r="F235" s="511"/>
      <c r="G235" s="511"/>
      <c r="H235" s="511"/>
      <c r="I235" s="511"/>
      <c r="J235" s="511"/>
      <c r="K235" s="511"/>
      <c r="L235" s="511"/>
      <c r="M235" s="511"/>
      <c r="N235" s="511"/>
      <c r="O235" s="511"/>
      <c r="P235" s="511"/>
      <c r="Q235" s="511"/>
      <c r="R235" s="511"/>
      <c r="S235" s="511"/>
      <c r="T235" s="511"/>
      <c r="U235" s="511"/>
      <c r="V235" s="511"/>
      <c r="BY235" s="512"/>
      <c r="CC235" s="514"/>
      <c r="CN235" s="514"/>
    </row>
    <row r="236" spans="2:109" s="513" customFormat="1" ht="15.75" customHeight="1">
      <c r="B236" s="511"/>
      <c r="C236" s="511"/>
      <c r="D236" s="511"/>
      <c r="E236" s="511"/>
      <c r="F236" s="511"/>
      <c r="G236" s="511"/>
      <c r="H236" s="511"/>
      <c r="I236" s="511"/>
      <c r="J236" s="511"/>
      <c r="K236" s="511"/>
      <c r="L236" s="511"/>
      <c r="M236" s="511"/>
      <c r="N236" s="511"/>
      <c r="O236" s="511"/>
      <c r="P236" s="511"/>
      <c r="Q236" s="511"/>
      <c r="R236" s="511"/>
      <c r="S236" s="511"/>
      <c r="T236" s="511"/>
      <c r="U236" s="511"/>
      <c r="V236" s="511"/>
      <c r="BY236" s="512"/>
      <c r="CC236" s="514"/>
      <c r="CN236" s="514"/>
    </row>
    <row r="237" spans="2:109" s="512" customFormat="1" ht="15.75" customHeight="1">
      <c r="CG237" s="517"/>
    </row>
    <row r="238" spans="2:109" s="512" customFormat="1" ht="15.75" customHeight="1">
      <c r="CG238" s="517"/>
    </row>
    <row r="239" spans="2:109" s="512" customFormat="1" ht="15.75" customHeight="1">
      <c r="CG239" s="517"/>
    </row>
    <row r="240" spans="2:109" s="512" customFormat="1" ht="15.75" customHeight="1">
      <c r="CG240" s="517"/>
    </row>
    <row r="241" spans="85:85" s="512" customFormat="1" ht="15.75" customHeight="1">
      <c r="CG241" s="517"/>
    </row>
    <row r="242" spans="85:85" s="512" customFormat="1" ht="15.75" customHeight="1">
      <c r="CG242" s="517"/>
    </row>
    <row r="243" spans="85:85" s="512" customFormat="1" ht="15.75" customHeight="1">
      <c r="CG243" s="517"/>
    </row>
    <row r="244" spans="85:85" s="512" customFormat="1" ht="15.75" customHeight="1">
      <c r="CG244" s="517"/>
    </row>
    <row r="245" spans="85:85" s="512" customFormat="1" ht="15.75" customHeight="1">
      <c r="CG245" s="517"/>
    </row>
    <row r="246" spans="85:85" s="512" customFormat="1" ht="15.75" customHeight="1">
      <c r="CG246" s="517"/>
    </row>
    <row r="247" spans="85:85" s="512" customFormat="1" ht="15.75" customHeight="1">
      <c r="CG247" s="517"/>
    </row>
    <row r="248" spans="85:85" s="512" customFormat="1" ht="15.75" customHeight="1">
      <c r="CG248" s="517"/>
    </row>
    <row r="249" spans="85:85" s="512" customFormat="1" ht="15.75" customHeight="1">
      <c r="CG249" s="517"/>
    </row>
    <row r="250" spans="85:85" s="512" customFormat="1" ht="15.75" customHeight="1">
      <c r="CG250" s="517"/>
    </row>
    <row r="251" spans="85:85" s="512" customFormat="1" ht="15.75" customHeight="1">
      <c r="CG251" s="517"/>
    </row>
    <row r="252" spans="85:85" s="512" customFormat="1" ht="15.75" customHeight="1">
      <c r="CG252" s="517"/>
    </row>
    <row r="253" spans="85:85" s="512" customFormat="1" ht="15.75" customHeight="1">
      <c r="CG253" s="517"/>
    </row>
    <row r="254" spans="85:85" s="512" customFormat="1" ht="15.75" customHeight="1">
      <c r="CG254" s="517"/>
    </row>
    <row r="255" spans="85:85" s="512" customFormat="1" ht="15.75" customHeight="1">
      <c r="CG255" s="517"/>
    </row>
    <row r="256" spans="85:85" s="512" customFormat="1" ht="15.75" customHeight="1">
      <c r="CG256" s="517"/>
    </row>
    <row r="257" spans="85:85" s="512" customFormat="1" ht="15.75" customHeight="1">
      <c r="CG257" s="517"/>
    </row>
    <row r="258" spans="85:85" s="512" customFormat="1" ht="15.75" customHeight="1">
      <c r="CG258" s="517"/>
    </row>
    <row r="259" spans="85:85" s="512" customFormat="1" ht="15.75" customHeight="1">
      <c r="CG259" s="517"/>
    </row>
    <row r="260" spans="85:85" s="512" customFormat="1" ht="15.75" customHeight="1">
      <c r="CG260" s="517"/>
    </row>
    <row r="261" spans="85:85" s="512" customFormat="1" ht="15.75" customHeight="1">
      <c r="CG261" s="517"/>
    </row>
    <row r="262" spans="85:85" s="512" customFormat="1" ht="15.75" customHeight="1">
      <c r="CG262" s="517"/>
    </row>
    <row r="263" spans="85:85" s="512" customFormat="1" ht="15.75" customHeight="1">
      <c r="CG263" s="517"/>
    </row>
    <row r="264" spans="85:85" s="512" customFormat="1" ht="15.75" customHeight="1">
      <c r="CG264" s="517"/>
    </row>
    <row r="265" spans="85:85" s="512" customFormat="1" ht="15.75" customHeight="1">
      <c r="CG265" s="517"/>
    </row>
    <row r="266" spans="85:85" s="512" customFormat="1" ht="15.75" customHeight="1">
      <c r="CG266" s="517"/>
    </row>
    <row r="267" spans="85:85" s="512" customFormat="1" ht="15.75" customHeight="1">
      <c r="CG267" s="517"/>
    </row>
    <row r="268" spans="85:85" s="512" customFormat="1" ht="15.75" customHeight="1">
      <c r="CG268" s="517"/>
    </row>
    <row r="269" spans="85:85" s="512" customFormat="1" ht="15.75" customHeight="1">
      <c r="CG269" s="517"/>
    </row>
    <row r="270" spans="85:85" s="512" customFormat="1" ht="15.75" customHeight="1">
      <c r="CG270" s="517"/>
    </row>
    <row r="271" spans="85:85" s="512" customFormat="1" ht="15.75" customHeight="1">
      <c r="CG271" s="517"/>
    </row>
    <row r="272" spans="85:85" s="512" customFormat="1" ht="15.75" customHeight="1">
      <c r="CG272" s="517"/>
    </row>
    <row r="273" spans="85:85" s="512" customFormat="1" ht="15.75" customHeight="1">
      <c r="CG273" s="517"/>
    </row>
    <row r="274" spans="85:85" s="512" customFormat="1" ht="15.75" customHeight="1">
      <c r="CG274" s="517"/>
    </row>
    <row r="275" spans="85:85" s="512" customFormat="1" ht="15.75" customHeight="1">
      <c r="CG275" s="517"/>
    </row>
    <row r="276" spans="85:85" s="512" customFormat="1" ht="15.75" customHeight="1">
      <c r="CG276" s="517"/>
    </row>
    <row r="277" spans="85:85" s="512" customFormat="1" ht="15.75" customHeight="1">
      <c r="CG277" s="517"/>
    </row>
    <row r="278" spans="85:85" s="512" customFormat="1" ht="15.75" customHeight="1">
      <c r="CG278" s="517"/>
    </row>
    <row r="279" spans="85:85" s="512" customFormat="1" ht="15.75" customHeight="1">
      <c r="CG279" s="517"/>
    </row>
    <row r="280" spans="85:85" s="512" customFormat="1" ht="15.75" customHeight="1">
      <c r="CG280" s="517"/>
    </row>
    <row r="281" spans="85:85" s="512" customFormat="1" ht="15.75" customHeight="1">
      <c r="CG281" s="517"/>
    </row>
    <row r="282" spans="85:85" s="512" customFormat="1" ht="15.75" customHeight="1">
      <c r="CG282" s="517"/>
    </row>
    <row r="283" spans="85:85" s="512" customFormat="1" ht="15.75" customHeight="1">
      <c r="CG283" s="517"/>
    </row>
    <row r="284" spans="85:85" s="512" customFormat="1" ht="15.75" customHeight="1">
      <c r="CG284" s="517"/>
    </row>
    <row r="285" spans="85:85" s="512" customFormat="1" ht="15.75" customHeight="1">
      <c r="CG285" s="517"/>
    </row>
    <row r="286" spans="85:85" s="512" customFormat="1" ht="15.75" customHeight="1">
      <c r="CG286" s="517"/>
    </row>
    <row r="287" spans="85:85" s="512" customFormat="1" ht="15.75" customHeight="1">
      <c r="CG287" s="517"/>
    </row>
    <row r="288" spans="85:85" s="512" customFormat="1" ht="15.75" customHeight="1">
      <c r="CG288" s="517"/>
    </row>
    <row r="289" spans="15:85" s="512" customFormat="1" ht="15.75" customHeight="1">
      <c r="CG289" s="517"/>
    </row>
    <row r="290" spans="15:85" s="512" customFormat="1" ht="15.75" customHeight="1">
      <c r="CG290" s="517"/>
    </row>
    <row r="291" spans="15:85" s="512" customFormat="1" ht="15.75" customHeight="1">
      <c r="CG291" s="517"/>
    </row>
    <row r="292" spans="15:85" s="512" customFormat="1" ht="15.75" customHeight="1">
      <c r="CG292" s="517"/>
    </row>
    <row r="293" spans="15:85" s="512" customFormat="1" ht="15.75" customHeight="1">
      <c r="CG293" s="517"/>
    </row>
    <row r="294" spans="15:85" s="512" customFormat="1" ht="15.75" customHeight="1">
      <c r="CG294" s="517"/>
    </row>
    <row r="295" spans="15:85" s="512" customFormat="1" ht="15.75" customHeight="1">
      <c r="CG295" s="517"/>
    </row>
    <row r="296" spans="15:85" s="512" customFormat="1" ht="15.75" customHeight="1">
      <c r="CG296" s="517"/>
    </row>
    <row r="297" spans="15:85" s="512" customFormat="1" ht="15.75" customHeight="1">
      <c r="CG297" s="517"/>
    </row>
    <row r="298" spans="15:85" s="512" customFormat="1" ht="15.75" customHeight="1">
      <c r="O298" s="518"/>
      <c r="CG298" s="517"/>
    </row>
    <row r="299" spans="15:85" s="512" customFormat="1" ht="15.75" customHeight="1">
      <c r="O299" s="518"/>
      <c r="CG299" s="517"/>
    </row>
    <row r="300" spans="15:85" s="512" customFormat="1" ht="15.75" customHeight="1">
      <c r="O300" s="518"/>
      <c r="CG300" s="517"/>
    </row>
    <row r="301" spans="15:85" s="512" customFormat="1" ht="15.75" customHeight="1">
      <c r="O301" s="518"/>
      <c r="CG301" s="517"/>
    </row>
    <row r="302" spans="15:85" s="512" customFormat="1" ht="15.75" customHeight="1">
      <c r="O302" s="518"/>
      <c r="CG302" s="517"/>
    </row>
    <row r="303" spans="15:85" s="512" customFormat="1" ht="15.75" customHeight="1">
      <c r="O303" s="518"/>
      <c r="CG303" s="517"/>
    </row>
    <row r="304" spans="15:85" s="512" customFormat="1" ht="15.75" customHeight="1">
      <c r="O304" s="518"/>
      <c r="CG304" s="517"/>
    </row>
    <row r="305" spans="15:85" s="512" customFormat="1" ht="15.75" customHeight="1">
      <c r="O305" s="518"/>
      <c r="CG305" s="517"/>
    </row>
    <row r="306" spans="15:85" s="512" customFormat="1" ht="15.75" customHeight="1">
      <c r="O306" s="518"/>
      <c r="CG306" s="517"/>
    </row>
    <row r="307" spans="15:85" s="512" customFormat="1" ht="15.75" customHeight="1">
      <c r="O307" s="518"/>
      <c r="CG307" s="517"/>
    </row>
    <row r="308" spans="15:85" s="512" customFormat="1" ht="15.75" customHeight="1">
      <c r="O308" s="518"/>
      <c r="CG308" s="517"/>
    </row>
    <row r="309" spans="15:85" s="512" customFormat="1" ht="15.75" customHeight="1">
      <c r="O309" s="518"/>
      <c r="CG309" s="517"/>
    </row>
    <row r="310" spans="15:85" s="512" customFormat="1" ht="15.75" customHeight="1">
      <c r="O310" s="518"/>
      <c r="CG310" s="517"/>
    </row>
    <row r="311" spans="15:85" s="512" customFormat="1" ht="15.75" customHeight="1">
      <c r="O311" s="518"/>
      <c r="CG311" s="517"/>
    </row>
    <row r="312" spans="15:85" s="512" customFormat="1" ht="15.75" customHeight="1">
      <c r="O312" s="518"/>
      <c r="CG312" s="517"/>
    </row>
    <row r="313" spans="15:85" s="512" customFormat="1" ht="15.75" customHeight="1">
      <c r="O313" s="518"/>
      <c r="CG313" s="517"/>
    </row>
    <row r="314" spans="15:85" s="512" customFormat="1" ht="15.75" customHeight="1">
      <c r="O314" s="518"/>
      <c r="CG314" s="517"/>
    </row>
    <row r="315" spans="15:85" s="512" customFormat="1" ht="15.75" customHeight="1">
      <c r="O315" s="518"/>
      <c r="CG315" s="517"/>
    </row>
    <row r="316" spans="15:85" s="512" customFormat="1" ht="15.75" customHeight="1">
      <c r="O316" s="518"/>
      <c r="CG316" s="517"/>
    </row>
    <row r="317" spans="15:85" s="512" customFormat="1" ht="15.75" customHeight="1">
      <c r="O317" s="518"/>
      <c r="CG317" s="517"/>
    </row>
    <row r="318" spans="15:85" s="512" customFormat="1" ht="15.75" customHeight="1">
      <c r="O318" s="518"/>
      <c r="CG318" s="517"/>
    </row>
    <row r="319" spans="15:85" s="512" customFormat="1" ht="15.75" customHeight="1">
      <c r="O319" s="518"/>
      <c r="CG319" s="517"/>
    </row>
    <row r="320" spans="15:85" s="512" customFormat="1" ht="15.75" customHeight="1">
      <c r="O320" s="518"/>
      <c r="CG320" s="517"/>
    </row>
    <row r="321" spans="15:85" s="512" customFormat="1" ht="15.75" customHeight="1">
      <c r="O321" s="518"/>
      <c r="CG321" s="517"/>
    </row>
    <row r="322" spans="15:85" s="512" customFormat="1" ht="15.75" customHeight="1">
      <c r="O322" s="518"/>
      <c r="CG322" s="517"/>
    </row>
    <row r="323" spans="15:85" s="512" customFormat="1" ht="15.75" customHeight="1">
      <c r="O323" s="518"/>
      <c r="CG323" s="517"/>
    </row>
    <row r="324" spans="15:85" s="512" customFormat="1" ht="15.75" customHeight="1">
      <c r="O324" s="518"/>
      <c r="CG324" s="517"/>
    </row>
    <row r="325" spans="15:85" s="512" customFormat="1" ht="15.75" customHeight="1">
      <c r="O325" s="518"/>
      <c r="CG325" s="517"/>
    </row>
    <row r="326" spans="15:85" s="512" customFormat="1" ht="15.75" customHeight="1">
      <c r="O326" s="518"/>
      <c r="CG326" s="517"/>
    </row>
    <row r="327" spans="15:85" s="512" customFormat="1" ht="15.75" customHeight="1">
      <c r="O327" s="518"/>
      <c r="CG327" s="517"/>
    </row>
    <row r="328" spans="15:85" s="512" customFormat="1" ht="15.75" customHeight="1">
      <c r="O328" s="518"/>
      <c r="CG328" s="517"/>
    </row>
    <row r="329" spans="15:85" s="512" customFormat="1" ht="15.75" customHeight="1">
      <c r="O329" s="518"/>
      <c r="CG329" s="517"/>
    </row>
    <row r="330" spans="15:85" s="512" customFormat="1" ht="15.75" customHeight="1">
      <c r="O330" s="518"/>
      <c r="CG330" s="517"/>
    </row>
    <row r="331" spans="15:85" s="512" customFormat="1" ht="15.75" customHeight="1">
      <c r="O331" s="518"/>
      <c r="CG331" s="517"/>
    </row>
    <row r="332" spans="15:85" s="512" customFormat="1" ht="15.75" customHeight="1">
      <c r="O332" s="518"/>
      <c r="CG332" s="517"/>
    </row>
    <row r="333" spans="15:85" s="512" customFormat="1" ht="15.75" customHeight="1">
      <c r="O333" s="518"/>
      <c r="CG333" s="517"/>
    </row>
    <row r="334" spans="15:85" s="512" customFormat="1" ht="15.75" customHeight="1">
      <c r="O334" s="518"/>
      <c r="CG334" s="517"/>
    </row>
    <row r="335" spans="15:85" s="512" customFormat="1" ht="15.75" customHeight="1">
      <c r="O335" s="518"/>
      <c r="CG335" s="517"/>
    </row>
    <row r="336" spans="15:85" s="512" customFormat="1" ht="15.75" customHeight="1">
      <c r="O336" s="518"/>
      <c r="CG336" s="517"/>
    </row>
    <row r="337" spans="15:85" s="512" customFormat="1" ht="15.75" customHeight="1">
      <c r="O337" s="518"/>
      <c r="CG337" s="517"/>
    </row>
    <row r="338" spans="15:85" s="512" customFormat="1" ht="15.75" customHeight="1">
      <c r="O338" s="518"/>
      <c r="CG338" s="517"/>
    </row>
    <row r="339" spans="15:85" s="512" customFormat="1" ht="15.75" customHeight="1">
      <c r="O339" s="518"/>
      <c r="CG339" s="517"/>
    </row>
    <row r="340" spans="15:85" s="512" customFormat="1" ht="15.75" customHeight="1">
      <c r="O340" s="518"/>
      <c r="CG340" s="517"/>
    </row>
    <row r="341" spans="15:85" s="512" customFormat="1" ht="15.75" customHeight="1">
      <c r="O341" s="518"/>
      <c r="CG341" s="517"/>
    </row>
    <row r="342" spans="15:85" s="512" customFormat="1" ht="15.75" customHeight="1">
      <c r="O342" s="518"/>
      <c r="CG342" s="517"/>
    </row>
    <row r="343" spans="15:85" s="512" customFormat="1" ht="15.75" customHeight="1">
      <c r="O343" s="518"/>
      <c r="CG343" s="517"/>
    </row>
    <row r="344" spans="15:85" s="512" customFormat="1" ht="15.75" customHeight="1">
      <c r="O344" s="518"/>
      <c r="CG344" s="517"/>
    </row>
    <row r="345" spans="15:85" s="512" customFormat="1" ht="15.75" customHeight="1">
      <c r="O345" s="518"/>
      <c r="CG345" s="517"/>
    </row>
    <row r="346" spans="15:85" s="512" customFormat="1" ht="15.75" customHeight="1">
      <c r="O346" s="518"/>
      <c r="CG346" s="517"/>
    </row>
    <row r="347" spans="15:85" s="512" customFormat="1" ht="15.75" customHeight="1">
      <c r="O347" s="518"/>
      <c r="CG347" s="517"/>
    </row>
    <row r="348" spans="15:85" s="512" customFormat="1" ht="15.75" customHeight="1">
      <c r="O348" s="518"/>
      <c r="CG348" s="517"/>
    </row>
    <row r="349" spans="15:85" s="512" customFormat="1" ht="15.75" customHeight="1">
      <c r="O349" s="518"/>
      <c r="CG349" s="517"/>
    </row>
    <row r="350" spans="15:85" s="512" customFormat="1" ht="15.75" customHeight="1">
      <c r="O350" s="518"/>
      <c r="CG350" s="517"/>
    </row>
    <row r="351" spans="15:85" s="512" customFormat="1" ht="15.75" customHeight="1">
      <c r="O351" s="518"/>
      <c r="CG351" s="517"/>
    </row>
    <row r="352" spans="15:85" s="512" customFormat="1" ht="15.75" customHeight="1">
      <c r="O352" s="518"/>
      <c r="CG352" s="517"/>
    </row>
    <row r="353" spans="15:85" s="512" customFormat="1" ht="15.75" customHeight="1">
      <c r="O353" s="518"/>
      <c r="CG353" s="517"/>
    </row>
    <row r="354" spans="15:85" s="512" customFormat="1" ht="15.75" customHeight="1">
      <c r="O354" s="518"/>
      <c r="CG354" s="517"/>
    </row>
    <row r="355" spans="15:85" s="512" customFormat="1" ht="15.75" customHeight="1">
      <c r="O355" s="518"/>
      <c r="CG355" s="517"/>
    </row>
    <row r="356" spans="15:85" s="512" customFormat="1" ht="15.75" customHeight="1">
      <c r="O356" s="518"/>
      <c r="CG356" s="517"/>
    </row>
    <row r="357" spans="15:85" s="512" customFormat="1" ht="15.75" customHeight="1">
      <c r="O357" s="518"/>
      <c r="CG357" s="517"/>
    </row>
    <row r="358" spans="15:85" s="512" customFormat="1" ht="15.75" customHeight="1">
      <c r="O358" s="518"/>
      <c r="CG358" s="517"/>
    </row>
    <row r="359" spans="15:85" s="512" customFormat="1" ht="15.75" customHeight="1">
      <c r="O359" s="518"/>
      <c r="CG359" s="517"/>
    </row>
    <row r="360" spans="15:85" s="512" customFormat="1" ht="15.75" customHeight="1">
      <c r="O360" s="518"/>
      <c r="CG360" s="517"/>
    </row>
    <row r="361" spans="15:85" s="512" customFormat="1" ht="15.75" customHeight="1">
      <c r="O361" s="518"/>
      <c r="CG361" s="517"/>
    </row>
    <row r="362" spans="15:85" s="512" customFormat="1" ht="15.75" customHeight="1">
      <c r="O362" s="518"/>
      <c r="CG362" s="517"/>
    </row>
    <row r="363" spans="15:85" s="512" customFormat="1" ht="15.75" customHeight="1">
      <c r="O363" s="518"/>
      <c r="CG363" s="517"/>
    </row>
    <row r="364" spans="15:85" s="512" customFormat="1" ht="15.75" customHeight="1">
      <c r="O364" s="518"/>
      <c r="CG364" s="517"/>
    </row>
    <row r="365" spans="15:85" s="512" customFormat="1" ht="15.75" customHeight="1">
      <c r="O365" s="518"/>
      <c r="CG365" s="517"/>
    </row>
    <row r="366" spans="15:85" s="512" customFormat="1" ht="15.75" customHeight="1">
      <c r="O366" s="518"/>
      <c r="CG366" s="517"/>
    </row>
    <row r="367" spans="15:85" s="512" customFormat="1" ht="15.75" customHeight="1">
      <c r="O367" s="518"/>
      <c r="CG367" s="517"/>
    </row>
    <row r="368" spans="15:85" s="512" customFormat="1" ht="15.75" customHeight="1">
      <c r="O368" s="518"/>
      <c r="CG368" s="517"/>
    </row>
    <row r="369" spans="15:85" s="512" customFormat="1" ht="15.75" customHeight="1">
      <c r="O369" s="518"/>
      <c r="CG369" s="517"/>
    </row>
    <row r="370" spans="15:85" s="512" customFormat="1" ht="15.75" customHeight="1">
      <c r="O370" s="518"/>
      <c r="CG370" s="517"/>
    </row>
    <row r="371" spans="15:85" s="512" customFormat="1" ht="15.75" customHeight="1">
      <c r="O371" s="518"/>
      <c r="CG371" s="517"/>
    </row>
    <row r="372" spans="15:85" s="512" customFormat="1" ht="15.75" customHeight="1">
      <c r="O372" s="518"/>
      <c r="CG372" s="517"/>
    </row>
    <row r="373" spans="15:85" s="512" customFormat="1" ht="15.75" customHeight="1">
      <c r="O373" s="518"/>
      <c r="CG373" s="517"/>
    </row>
    <row r="374" spans="15:85" s="512" customFormat="1" ht="15.75" customHeight="1">
      <c r="O374" s="518"/>
      <c r="CG374" s="517"/>
    </row>
    <row r="375" spans="15:85" s="512" customFormat="1" ht="15.75" customHeight="1">
      <c r="O375" s="518"/>
      <c r="CG375" s="517"/>
    </row>
    <row r="376" spans="15:85" s="512" customFormat="1" ht="15.75" customHeight="1">
      <c r="O376" s="518"/>
      <c r="CG376" s="517"/>
    </row>
    <row r="377" spans="15:85" s="512" customFormat="1" ht="15.75" customHeight="1">
      <c r="O377" s="518"/>
      <c r="CG377" s="517"/>
    </row>
    <row r="378" spans="15:85" s="512" customFormat="1" ht="15.75" customHeight="1">
      <c r="O378" s="518"/>
      <c r="CG378" s="517"/>
    </row>
    <row r="379" spans="15:85" s="512" customFormat="1" ht="15.75" customHeight="1">
      <c r="O379" s="518"/>
      <c r="CG379" s="517"/>
    </row>
    <row r="380" spans="15:85" s="512" customFormat="1" ht="15.75" customHeight="1">
      <c r="O380" s="518"/>
      <c r="CG380" s="517"/>
    </row>
    <row r="381" spans="15:85" s="512" customFormat="1" ht="15.75" customHeight="1">
      <c r="O381" s="518"/>
      <c r="CG381" s="517"/>
    </row>
    <row r="382" spans="15:85" s="512" customFormat="1" ht="15.75" customHeight="1">
      <c r="O382" s="518"/>
      <c r="CG382" s="517"/>
    </row>
    <row r="383" spans="15:85" s="512" customFormat="1" ht="15.75" customHeight="1">
      <c r="O383" s="518"/>
      <c r="CG383" s="517"/>
    </row>
    <row r="384" spans="15:85" s="512" customFormat="1" ht="15.75" customHeight="1">
      <c r="O384" s="518"/>
      <c r="CG384" s="517"/>
    </row>
    <row r="385" spans="15:85" s="512" customFormat="1" ht="15.75" customHeight="1">
      <c r="O385" s="518"/>
      <c r="CG385" s="517"/>
    </row>
    <row r="386" spans="15:85" s="512" customFormat="1" ht="15.75" customHeight="1">
      <c r="O386" s="518"/>
      <c r="CG386" s="517"/>
    </row>
    <row r="387" spans="15:85" s="512" customFormat="1" ht="15.75" customHeight="1">
      <c r="O387" s="518"/>
      <c r="CG387" s="517"/>
    </row>
    <row r="388" spans="15:85" s="512" customFormat="1" ht="15.75" customHeight="1">
      <c r="O388" s="518"/>
      <c r="CG388" s="517"/>
    </row>
    <row r="389" spans="15:85" s="512" customFormat="1" ht="15.75" customHeight="1">
      <c r="O389" s="518"/>
      <c r="CG389" s="517"/>
    </row>
    <row r="390" spans="15:85" s="512" customFormat="1" ht="15.75" customHeight="1">
      <c r="O390" s="518"/>
      <c r="CG390" s="517"/>
    </row>
    <row r="391" spans="15:85" s="512" customFormat="1" ht="15.75" customHeight="1">
      <c r="O391" s="518"/>
      <c r="CG391" s="517"/>
    </row>
    <row r="392" spans="15:85" s="512" customFormat="1" ht="15.75" customHeight="1">
      <c r="O392" s="518"/>
      <c r="CG392" s="517"/>
    </row>
    <row r="393" spans="15:85" s="512" customFormat="1" ht="15.75" customHeight="1">
      <c r="O393" s="518"/>
      <c r="CG393" s="517"/>
    </row>
    <row r="394" spans="15:85" s="512" customFormat="1" ht="15.75" customHeight="1">
      <c r="O394" s="518"/>
      <c r="CG394" s="517"/>
    </row>
    <row r="395" spans="15:85" s="512" customFormat="1" ht="15.75" customHeight="1">
      <c r="O395" s="518"/>
      <c r="CG395" s="517"/>
    </row>
    <row r="396" spans="15:85" s="512" customFormat="1" ht="15.75" customHeight="1">
      <c r="O396" s="518"/>
      <c r="CG396" s="517"/>
    </row>
    <row r="397" spans="15:85" s="512" customFormat="1" ht="15.75" customHeight="1">
      <c r="O397" s="518"/>
      <c r="CG397" s="517"/>
    </row>
    <row r="398" spans="15:85" s="512" customFormat="1" ht="15.75" customHeight="1">
      <c r="O398" s="518"/>
      <c r="CG398" s="517"/>
    </row>
    <row r="399" spans="15:85" s="512" customFormat="1" ht="15.75" customHeight="1">
      <c r="O399" s="518"/>
      <c r="CG399" s="517"/>
    </row>
    <row r="400" spans="15:85" s="512" customFormat="1" ht="15.75" customHeight="1">
      <c r="O400" s="518"/>
      <c r="CG400" s="517"/>
    </row>
    <row r="401" spans="15:85" s="512" customFormat="1" ht="15.75" customHeight="1">
      <c r="O401" s="518"/>
      <c r="CG401" s="517"/>
    </row>
    <row r="402" spans="15:85" s="512" customFormat="1" ht="15.75" customHeight="1">
      <c r="O402" s="518"/>
      <c r="CG402" s="517"/>
    </row>
    <row r="403" spans="15:85" s="512" customFormat="1" ht="15.75" customHeight="1">
      <c r="O403" s="518"/>
      <c r="CG403" s="517"/>
    </row>
    <row r="404" spans="15:85" s="512" customFormat="1" ht="15.75" customHeight="1">
      <c r="O404" s="518"/>
      <c r="CG404" s="517"/>
    </row>
    <row r="405" spans="15:85" s="512" customFormat="1" ht="15.75" customHeight="1">
      <c r="O405" s="518"/>
      <c r="CG405" s="517"/>
    </row>
    <row r="406" spans="15:85" s="512" customFormat="1" ht="15.75" customHeight="1">
      <c r="O406" s="518"/>
      <c r="CG406" s="517"/>
    </row>
    <row r="407" spans="15:85" s="512" customFormat="1" ht="15.75" customHeight="1">
      <c r="O407" s="518"/>
      <c r="CG407" s="517"/>
    </row>
    <row r="408" spans="15:85" s="512" customFormat="1" ht="15.75" customHeight="1">
      <c r="O408" s="518"/>
      <c r="CG408" s="517"/>
    </row>
    <row r="409" spans="15:85" s="512" customFormat="1" ht="15.75" customHeight="1">
      <c r="O409" s="518"/>
      <c r="CG409" s="517"/>
    </row>
    <row r="410" spans="15:85" s="512" customFormat="1" ht="15.75" customHeight="1">
      <c r="O410" s="518"/>
      <c r="CG410" s="517"/>
    </row>
    <row r="411" spans="15:85" s="512" customFormat="1" ht="15.75" customHeight="1">
      <c r="O411" s="518"/>
      <c r="CG411" s="517"/>
    </row>
    <row r="412" spans="15:85" s="512" customFormat="1" ht="15.75" customHeight="1">
      <c r="O412" s="518"/>
      <c r="CG412" s="517"/>
    </row>
    <row r="413" spans="15:85" s="512" customFormat="1" ht="15.75" customHeight="1">
      <c r="O413" s="518"/>
      <c r="CG413" s="517"/>
    </row>
    <row r="414" spans="15:85" s="512" customFormat="1" ht="15.75" customHeight="1">
      <c r="O414" s="518"/>
      <c r="CG414" s="517"/>
    </row>
    <row r="415" spans="15:85" s="512" customFormat="1" ht="15.75" customHeight="1">
      <c r="O415" s="518"/>
      <c r="CG415" s="517"/>
    </row>
    <row r="416" spans="15:85" s="512" customFormat="1" ht="15.75" customHeight="1">
      <c r="O416" s="518"/>
      <c r="CG416" s="517"/>
    </row>
    <row r="417" spans="15:85" s="512" customFormat="1" ht="15.75" customHeight="1">
      <c r="O417" s="518"/>
      <c r="CG417" s="517"/>
    </row>
    <row r="418" spans="15:85" s="512" customFormat="1" ht="15.75" customHeight="1">
      <c r="O418" s="518"/>
      <c r="CG418" s="517"/>
    </row>
    <row r="419" spans="15:85" s="512" customFormat="1" ht="15.75" customHeight="1">
      <c r="O419" s="518"/>
      <c r="CG419" s="517"/>
    </row>
    <row r="420" spans="15:85" s="512" customFormat="1" ht="15.75" customHeight="1">
      <c r="O420" s="518"/>
      <c r="CG420" s="517"/>
    </row>
    <row r="421" spans="15:85" s="512" customFormat="1" ht="15.75" customHeight="1">
      <c r="O421" s="518"/>
      <c r="CG421" s="517"/>
    </row>
    <row r="422" spans="15:85" s="512" customFormat="1" ht="15.75" customHeight="1">
      <c r="O422" s="518"/>
      <c r="CG422" s="517"/>
    </row>
    <row r="423" spans="15:85" s="512" customFormat="1" ht="15.75" customHeight="1">
      <c r="O423" s="518"/>
      <c r="CG423" s="517"/>
    </row>
    <row r="424" spans="15:85" s="512" customFormat="1" ht="15.75" customHeight="1">
      <c r="O424" s="518"/>
      <c r="CG424" s="517"/>
    </row>
    <row r="425" spans="15:85" s="512" customFormat="1" ht="15.75" customHeight="1">
      <c r="O425" s="518"/>
      <c r="CG425" s="517"/>
    </row>
    <row r="426" spans="15:85" s="512" customFormat="1" ht="15.75" customHeight="1">
      <c r="O426" s="518"/>
      <c r="CG426" s="517"/>
    </row>
    <row r="427" spans="15:85" s="512" customFormat="1" ht="15.75" customHeight="1">
      <c r="O427" s="518"/>
      <c r="CG427" s="517"/>
    </row>
    <row r="428" spans="15:85" s="512" customFormat="1" ht="15.75" customHeight="1">
      <c r="O428" s="518"/>
      <c r="CG428" s="517"/>
    </row>
    <row r="429" spans="15:85" s="512" customFormat="1" ht="15.75" customHeight="1">
      <c r="O429" s="518"/>
      <c r="CG429" s="517"/>
    </row>
    <row r="430" spans="15:85" s="512" customFormat="1" ht="15.75" customHeight="1">
      <c r="O430" s="518"/>
      <c r="CG430" s="517"/>
    </row>
    <row r="431" spans="15:85" s="512" customFormat="1" ht="15.75" customHeight="1">
      <c r="O431" s="518"/>
      <c r="CG431" s="517"/>
    </row>
    <row r="432" spans="15:85" s="512" customFormat="1" ht="15.75" customHeight="1">
      <c r="O432" s="518"/>
      <c r="CG432" s="517"/>
    </row>
    <row r="433" spans="15:85" s="512" customFormat="1" ht="15.75" customHeight="1">
      <c r="O433" s="518"/>
      <c r="CG433" s="517"/>
    </row>
    <row r="434" spans="15:85" s="512" customFormat="1" ht="15.75" customHeight="1">
      <c r="O434" s="518"/>
      <c r="CG434" s="517"/>
    </row>
    <row r="435" spans="15:85" s="512" customFormat="1" ht="15.75" customHeight="1">
      <c r="O435" s="518"/>
      <c r="CG435" s="517"/>
    </row>
    <row r="436" spans="15:85" s="512" customFormat="1" ht="15.75" customHeight="1">
      <c r="O436" s="518"/>
      <c r="CG436" s="517"/>
    </row>
    <row r="437" spans="15:85" s="512" customFormat="1" ht="15.75" customHeight="1">
      <c r="O437" s="518"/>
      <c r="CG437" s="517"/>
    </row>
    <row r="438" spans="15:85" s="512" customFormat="1" ht="15.75" customHeight="1">
      <c r="O438" s="518"/>
      <c r="CG438" s="517"/>
    </row>
    <row r="439" spans="15:85" s="512" customFormat="1" ht="15.75" customHeight="1">
      <c r="O439" s="518"/>
      <c r="CG439" s="517"/>
    </row>
    <row r="440" spans="15:85" s="512" customFormat="1" ht="15.75" customHeight="1">
      <c r="O440" s="518"/>
      <c r="CG440" s="517"/>
    </row>
    <row r="441" spans="15:85" s="512" customFormat="1" ht="15.75" customHeight="1">
      <c r="O441" s="518"/>
      <c r="CG441" s="517"/>
    </row>
    <row r="442" spans="15:85" s="512" customFormat="1" ht="15.75" customHeight="1">
      <c r="O442" s="518"/>
      <c r="CG442" s="517"/>
    </row>
    <row r="443" spans="15:85" s="512" customFormat="1" ht="15.75" customHeight="1">
      <c r="O443" s="518"/>
      <c r="CG443" s="517"/>
    </row>
    <row r="444" spans="15:85" s="512" customFormat="1" ht="15.75" customHeight="1">
      <c r="O444" s="518"/>
      <c r="CG444" s="517"/>
    </row>
    <row r="445" spans="15:85" s="512" customFormat="1" ht="15.75" customHeight="1">
      <c r="O445" s="518"/>
      <c r="CG445" s="517"/>
    </row>
    <row r="446" spans="15:85" s="512" customFormat="1" ht="15.75" customHeight="1">
      <c r="O446" s="518"/>
      <c r="CG446" s="517"/>
    </row>
    <row r="447" spans="15:85" s="512" customFormat="1" ht="15.75" customHeight="1">
      <c r="O447" s="518"/>
      <c r="CG447" s="517"/>
    </row>
    <row r="448" spans="15:85" s="512" customFormat="1" ht="15.75" customHeight="1">
      <c r="O448" s="518"/>
      <c r="CG448" s="517"/>
    </row>
    <row r="449" spans="15:85" s="512" customFormat="1" ht="15.75" customHeight="1">
      <c r="O449" s="518"/>
      <c r="CG449" s="517"/>
    </row>
    <row r="450" spans="15:85" s="512" customFormat="1" ht="15.75" customHeight="1">
      <c r="O450" s="518"/>
      <c r="CG450" s="517"/>
    </row>
    <row r="451" spans="15:85" s="512" customFormat="1" ht="15.75" customHeight="1">
      <c r="O451" s="518"/>
      <c r="CG451" s="517"/>
    </row>
    <row r="452" spans="15:85" s="512" customFormat="1" ht="15.75" customHeight="1">
      <c r="O452" s="518"/>
      <c r="CG452" s="517"/>
    </row>
    <row r="453" spans="15:85" s="512" customFormat="1" ht="15.75" customHeight="1">
      <c r="O453" s="518"/>
      <c r="CG453" s="517"/>
    </row>
    <row r="454" spans="15:85" s="512" customFormat="1" ht="15.75" customHeight="1">
      <c r="O454" s="518"/>
      <c r="CG454" s="517"/>
    </row>
    <row r="455" spans="15:85" s="512" customFormat="1" ht="15.75" customHeight="1">
      <c r="O455" s="518"/>
      <c r="CG455" s="517"/>
    </row>
    <row r="456" spans="15:85" s="512" customFormat="1" ht="15.75" customHeight="1">
      <c r="O456" s="518"/>
      <c r="CG456" s="517"/>
    </row>
    <row r="457" spans="15:85" s="512" customFormat="1" ht="15.75" customHeight="1">
      <c r="O457" s="518"/>
      <c r="CG457" s="517"/>
    </row>
    <row r="458" spans="15:85" s="512" customFormat="1" ht="15.75" customHeight="1">
      <c r="O458" s="518"/>
      <c r="CG458" s="517"/>
    </row>
    <row r="459" spans="15:85" s="512" customFormat="1" ht="15.75" customHeight="1">
      <c r="O459" s="518"/>
      <c r="CG459" s="517"/>
    </row>
    <row r="460" spans="15:85" s="512" customFormat="1" ht="15.75" customHeight="1">
      <c r="O460" s="518"/>
      <c r="CG460" s="517"/>
    </row>
    <row r="461" spans="15:85" s="512" customFormat="1" ht="15.75" customHeight="1">
      <c r="O461" s="518"/>
      <c r="CG461" s="517"/>
    </row>
    <row r="462" spans="15:85" s="512" customFormat="1" ht="15.75" customHeight="1">
      <c r="O462" s="518"/>
      <c r="CG462" s="517"/>
    </row>
    <row r="463" spans="15:85" s="512" customFormat="1" ht="15.75" customHeight="1">
      <c r="O463" s="518"/>
      <c r="CG463" s="517"/>
    </row>
    <row r="464" spans="15:85" s="512" customFormat="1" ht="15.75" customHeight="1">
      <c r="O464" s="518"/>
      <c r="CG464" s="517"/>
    </row>
    <row r="465" spans="15:85" s="512" customFormat="1" ht="15.75" customHeight="1">
      <c r="O465" s="518"/>
      <c r="CG465" s="517"/>
    </row>
    <row r="466" spans="15:85" s="512" customFormat="1" ht="15.75" customHeight="1">
      <c r="O466" s="518"/>
      <c r="CG466" s="517"/>
    </row>
    <row r="467" spans="15:85" s="512" customFormat="1" ht="15.75" customHeight="1">
      <c r="O467" s="518"/>
      <c r="CG467" s="517"/>
    </row>
    <row r="468" spans="15:85" s="512" customFormat="1" ht="15.75" customHeight="1">
      <c r="O468" s="518"/>
      <c r="CG468" s="517"/>
    </row>
    <row r="469" spans="15:85" s="512" customFormat="1" ht="15.75" customHeight="1">
      <c r="O469" s="518"/>
      <c r="CG469" s="517"/>
    </row>
    <row r="470" spans="15:85" s="512" customFormat="1" ht="15.75" customHeight="1">
      <c r="O470" s="518"/>
      <c r="CG470" s="517"/>
    </row>
    <row r="471" spans="15:85" s="512" customFormat="1" ht="15.75" customHeight="1">
      <c r="O471" s="518"/>
      <c r="CG471" s="517"/>
    </row>
    <row r="472" spans="15:85" s="512" customFormat="1" ht="15.75" customHeight="1">
      <c r="O472" s="518"/>
      <c r="CG472" s="517"/>
    </row>
    <row r="473" spans="15:85" s="512" customFormat="1" ht="15.75" customHeight="1">
      <c r="O473" s="518"/>
      <c r="CG473" s="517"/>
    </row>
    <row r="474" spans="15:85" s="512" customFormat="1" ht="15.75" customHeight="1">
      <c r="O474" s="518"/>
      <c r="CG474" s="517"/>
    </row>
    <row r="475" spans="15:85" s="512" customFormat="1" ht="15.75" customHeight="1">
      <c r="O475" s="518"/>
      <c r="CG475" s="517"/>
    </row>
    <row r="476" spans="15:85" s="512" customFormat="1" ht="15.75" customHeight="1">
      <c r="O476" s="518"/>
      <c r="CG476" s="517"/>
    </row>
    <row r="477" spans="15:85" s="512" customFormat="1" ht="15.75" customHeight="1">
      <c r="O477" s="518"/>
      <c r="CG477" s="517"/>
    </row>
    <row r="478" spans="15:85" s="512" customFormat="1" ht="15.75" customHeight="1">
      <c r="O478" s="518"/>
      <c r="CG478" s="517"/>
    </row>
    <row r="479" spans="15:85" s="512" customFormat="1" ht="15.75" customHeight="1">
      <c r="O479" s="518"/>
      <c r="CG479" s="517"/>
    </row>
    <row r="480" spans="15:85" s="512" customFormat="1" ht="15.75" customHeight="1">
      <c r="O480" s="518"/>
      <c r="CG480" s="517"/>
    </row>
    <row r="481" spans="15:85" s="512" customFormat="1" ht="15.75" customHeight="1">
      <c r="O481" s="518"/>
      <c r="CG481" s="517"/>
    </row>
    <row r="482" spans="15:85" s="512" customFormat="1" ht="15.75" customHeight="1">
      <c r="O482" s="518"/>
      <c r="CG482" s="517"/>
    </row>
    <row r="483" spans="15:85" s="512" customFormat="1" ht="15.75" customHeight="1">
      <c r="O483" s="518"/>
      <c r="CG483" s="517"/>
    </row>
    <row r="484" spans="15:85" s="512" customFormat="1" ht="15.75" customHeight="1">
      <c r="O484" s="518"/>
      <c r="CG484" s="517"/>
    </row>
    <row r="485" spans="15:85" s="512" customFormat="1" ht="15.75" customHeight="1">
      <c r="O485" s="518"/>
      <c r="CG485" s="517"/>
    </row>
    <row r="486" spans="15:85" s="512" customFormat="1" ht="15.75" customHeight="1">
      <c r="O486" s="518"/>
      <c r="CG486" s="517"/>
    </row>
    <row r="487" spans="15:85" s="512" customFormat="1" ht="15.75" customHeight="1">
      <c r="O487" s="518"/>
      <c r="CG487" s="517"/>
    </row>
    <row r="488" spans="15:85" s="512" customFormat="1" ht="15.75" customHeight="1">
      <c r="O488" s="518"/>
      <c r="CG488" s="517"/>
    </row>
    <row r="489" spans="15:85" s="512" customFormat="1" ht="15.75" customHeight="1">
      <c r="O489" s="518"/>
      <c r="CG489" s="517"/>
    </row>
    <row r="490" spans="15:85" s="512" customFormat="1" ht="15.75" customHeight="1">
      <c r="O490" s="518"/>
      <c r="CG490" s="517"/>
    </row>
    <row r="491" spans="15:85" s="512" customFormat="1" ht="15.75" customHeight="1">
      <c r="O491" s="518"/>
      <c r="CG491" s="517"/>
    </row>
    <row r="492" spans="15:85" s="512" customFormat="1" ht="15.75" customHeight="1">
      <c r="O492" s="518"/>
      <c r="CG492" s="517"/>
    </row>
    <row r="493" spans="15:85" s="512" customFormat="1" ht="15.75" customHeight="1">
      <c r="O493" s="518"/>
      <c r="CG493" s="517"/>
    </row>
    <row r="494" spans="15:85" s="512" customFormat="1" ht="15.75" customHeight="1">
      <c r="O494" s="518"/>
      <c r="CG494" s="517"/>
    </row>
    <row r="495" spans="15:85" s="512" customFormat="1" ht="15.75" customHeight="1">
      <c r="O495" s="518"/>
      <c r="CG495" s="517"/>
    </row>
    <row r="496" spans="15:85" s="512" customFormat="1" ht="15.75" customHeight="1">
      <c r="O496" s="518"/>
      <c r="CG496" s="517"/>
    </row>
    <row r="497" spans="15:85" s="512" customFormat="1" ht="15.75" customHeight="1">
      <c r="O497" s="518"/>
      <c r="CG497" s="517"/>
    </row>
    <row r="498" spans="15:85" s="512" customFormat="1" ht="15.75" customHeight="1">
      <c r="O498" s="518"/>
      <c r="CG498" s="517"/>
    </row>
    <row r="499" spans="15:85" s="512" customFormat="1" ht="15.75" customHeight="1">
      <c r="O499" s="518"/>
      <c r="CG499" s="517"/>
    </row>
    <row r="500" spans="15:85" s="512" customFormat="1" ht="15.75" customHeight="1">
      <c r="O500" s="518"/>
      <c r="CG500" s="517"/>
    </row>
    <row r="501" spans="15:85" s="512" customFormat="1" ht="15.75" customHeight="1">
      <c r="O501" s="518"/>
      <c r="CG501" s="517"/>
    </row>
    <row r="502" spans="15:85" s="512" customFormat="1" ht="15.75" customHeight="1">
      <c r="O502" s="518"/>
      <c r="CG502" s="517"/>
    </row>
    <row r="503" spans="15:85" s="512" customFormat="1" ht="15.75" customHeight="1">
      <c r="O503" s="518"/>
      <c r="CG503" s="517"/>
    </row>
    <row r="504" spans="15:85" s="512" customFormat="1" ht="15.75" customHeight="1">
      <c r="O504" s="518"/>
      <c r="CG504" s="517"/>
    </row>
    <row r="505" spans="15:85" s="512" customFormat="1" ht="15.75" customHeight="1">
      <c r="O505" s="518"/>
      <c r="CG505" s="517"/>
    </row>
    <row r="506" spans="15:85" s="512" customFormat="1" ht="15.75" customHeight="1">
      <c r="O506" s="518"/>
      <c r="CG506" s="517"/>
    </row>
    <row r="507" spans="15:85" s="512" customFormat="1" ht="15.75" customHeight="1">
      <c r="O507" s="518"/>
      <c r="CG507" s="517"/>
    </row>
    <row r="508" spans="15:85" s="512" customFormat="1" ht="15.75" customHeight="1">
      <c r="O508" s="518"/>
      <c r="CG508" s="517"/>
    </row>
    <row r="509" spans="15:85" s="512" customFormat="1" ht="15.75" customHeight="1">
      <c r="O509" s="518"/>
      <c r="CG509" s="517"/>
    </row>
    <row r="510" spans="15:85" s="512" customFormat="1" ht="15.75" customHeight="1">
      <c r="O510" s="518"/>
      <c r="CG510" s="517"/>
    </row>
    <row r="511" spans="15:85" s="512" customFormat="1" ht="15.75" customHeight="1">
      <c r="O511" s="518"/>
      <c r="CG511" s="517"/>
    </row>
    <row r="512" spans="15:85" s="512" customFormat="1" ht="15.75" customHeight="1">
      <c r="O512" s="518"/>
      <c r="CG512" s="517"/>
    </row>
    <row r="513" spans="15:85" s="512" customFormat="1" ht="15.75" customHeight="1">
      <c r="O513" s="518"/>
      <c r="CG513" s="517"/>
    </row>
    <row r="514" spans="15:85" s="512" customFormat="1" ht="15.75" customHeight="1">
      <c r="O514" s="518"/>
      <c r="CG514" s="517"/>
    </row>
    <row r="515" spans="15:85" s="512" customFormat="1" ht="15.75" customHeight="1">
      <c r="O515" s="518"/>
      <c r="CG515" s="517"/>
    </row>
    <row r="516" spans="15:85" s="512" customFormat="1" ht="15.75" customHeight="1">
      <c r="O516" s="518"/>
      <c r="CG516" s="517"/>
    </row>
    <row r="517" spans="15:85" s="512" customFormat="1" ht="15.75" customHeight="1">
      <c r="O517" s="518"/>
      <c r="CG517" s="517"/>
    </row>
    <row r="518" spans="15:85" s="512" customFormat="1" ht="15.75" customHeight="1">
      <c r="O518" s="518"/>
      <c r="CG518" s="517"/>
    </row>
    <row r="519" spans="15:85" s="512" customFormat="1" ht="15.75" customHeight="1">
      <c r="O519" s="518"/>
      <c r="CG519" s="517"/>
    </row>
    <row r="520" spans="15:85" s="512" customFormat="1" ht="15.75" customHeight="1">
      <c r="O520" s="518"/>
      <c r="CG520" s="517"/>
    </row>
    <row r="521" spans="15:85" s="512" customFormat="1" ht="15.75" customHeight="1">
      <c r="O521" s="518"/>
      <c r="CG521" s="517"/>
    </row>
    <row r="522" spans="15:85" s="512" customFormat="1" ht="15.75" customHeight="1">
      <c r="O522" s="518"/>
      <c r="CG522" s="517"/>
    </row>
    <row r="523" spans="15:85" s="512" customFormat="1" ht="15.75" customHeight="1">
      <c r="O523" s="518"/>
      <c r="CG523" s="517"/>
    </row>
    <row r="524" spans="15:85" s="512" customFormat="1" ht="15.75" customHeight="1">
      <c r="O524" s="518"/>
      <c r="CG524" s="517"/>
    </row>
    <row r="525" spans="15:85" s="512" customFormat="1" ht="15.75" customHeight="1">
      <c r="O525" s="518"/>
      <c r="CG525" s="517"/>
    </row>
    <row r="526" spans="15:85" s="512" customFormat="1" ht="15.75" customHeight="1">
      <c r="O526" s="518"/>
      <c r="CG526" s="517"/>
    </row>
    <row r="527" spans="15:85" s="512" customFormat="1" ht="15.75" customHeight="1">
      <c r="O527" s="518"/>
      <c r="CG527" s="517"/>
    </row>
    <row r="528" spans="15:85" s="512" customFormat="1" ht="15.75" customHeight="1">
      <c r="O528" s="518"/>
      <c r="CG528" s="517"/>
    </row>
    <row r="529" spans="15:85" s="512" customFormat="1" ht="15.75" customHeight="1">
      <c r="O529" s="518"/>
      <c r="CG529" s="517"/>
    </row>
    <row r="530" spans="15:85" s="512" customFormat="1" ht="15.75" customHeight="1">
      <c r="O530" s="518"/>
      <c r="CG530" s="517"/>
    </row>
    <row r="531" spans="15:85" s="512" customFormat="1" ht="15.75" customHeight="1">
      <c r="O531" s="518"/>
      <c r="CG531" s="517"/>
    </row>
    <row r="532" spans="15:85" s="512" customFormat="1" ht="15.75" customHeight="1">
      <c r="O532" s="518"/>
      <c r="CG532" s="517"/>
    </row>
    <row r="533" spans="15:85" s="512" customFormat="1" ht="15.75" customHeight="1">
      <c r="O533" s="518"/>
      <c r="CG533" s="517"/>
    </row>
    <row r="534" spans="15:85" s="512" customFormat="1" ht="15.75" customHeight="1">
      <c r="O534" s="518"/>
      <c r="CG534" s="517"/>
    </row>
    <row r="535" spans="15:85" s="512" customFormat="1" ht="15.75" customHeight="1">
      <c r="O535" s="518"/>
      <c r="CG535" s="517"/>
    </row>
    <row r="536" spans="15:85" s="512" customFormat="1" ht="15.75" customHeight="1">
      <c r="O536" s="518"/>
      <c r="CG536" s="517"/>
    </row>
    <row r="537" spans="15:85" s="512" customFormat="1" ht="15.75" customHeight="1">
      <c r="O537" s="518"/>
      <c r="CG537" s="517"/>
    </row>
    <row r="538" spans="15:85" s="512" customFormat="1" ht="15.75" customHeight="1">
      <c r="O538" s="518"/>
      <c r="CG538" s="517"/>
    </row>
    <row r="539" spans="15:85" s="512" customFormat="1" ht="15.75" customHeight="1">
      <c r="O539" s="518"/>
      <c r="CG539" s="517"/>
    </row>
    <row r="540" spans="15:85" s="512" customFormat="1" ht="15.75" customHeight="1">
      <c r="O540" s="518"/>
      <c r="CG540" s="517"/>
    </row>
    <row r="541" spans="15:85" s="512" customFormat="1" ht="15.75" customHeight="1">
      <c r="O541" s="518"/>
      <c r="CG541" s="517"/>
    </row>
    <row r="542" spans="15:85" s="512" customFormat="1" ht="15.75" customHeight="1">
      <c r="O542" s="518"/>
      <c r="CG542" s="517"/>
    </row>
    <row r="543" spans="15:85" s="512" customFormat="1" ht="15.75" customHeight="1">
      <c r="O543" s="518"/>
      <c r="CG543" s="517"/>
    </row>
    <row r="544" spans="15:85" s="512" customFormat="1" ht="15.75" customHeight="1">
      <c r="O544" s="518"/>
      <c r="CG544" s="517"/>
    </row>
    <row r="545" spans="15:85" s="512" customFormat="1" ht="15.75" customHeight="1">
      <c r="O545" s="518"/>
      <c r="CG545" s="517"/>
    </row>
    <row r="546" spans="15:85" s="512" customFormat="1" ht="15.75" customHeight="1">
      <c r="O546" s="518"/>
      <c r="CG546" s="517"/>
    </row>
    <row r="547" spans="15:85" s="512" customFormat="1" ht="15.75" customHeight="1">
      <c r="O547" s="518"/>
      <c r="CG547" s="517"/>
    </row>
    <row r="548" spans="15:85" s="512" customFormat="1" ht="15.75" customHeight="1">
      <c r="O548" s="518"/>
      <c r="CG548" s="517"/>
    </row>
    <row r="549" spans="15:85" s="512" customFormat="1" ht="15.75" customHeight="1">
      <c r="O549" s="518"/>
      <c r="CG549" s="517"/>
    </row>
    <row r="550" spans="15:85" s="512" customFormat="1" ht="15.75" customHeight="1">
      <c r="O550" s="518"/>
      <c r="CG550" s="517"/>
    </row>
    <row r="551" spans="15:85" s="512" customFormat="1" ht="15.75" customHeight="1">
      <c r="O551" s="518"/>
      <c r="CG551" s="517"/>
    </row>
    <row r="552" spans="15:85" s="512" customFormat="1" ht="15.75" customHeight="1">
      <c r="O552" s="518"/>
      <c r="CG552" s="517"/>
    </row>
    <row r="553" spans="15:85" s="512" customFormat="1" ht="15.75" customHeight="1">
      <c r="O553" s="518"/>
      <c r="CG553" s="517"/>
    </row>
    <row r="554" spans="15:85" s="512" customFormat="1" ht="15.75" customHeight="1">
      <c r="O554" s="518"/>
      <c r="CG554" s="517"/>
    </row>
    <row r="555" spans="15:85" s="512" customFormat="1" ht="15.75" customHeight="1">
      <c r="O555" s="518"/>
      <c r="CG555" s="517"/>
    </row>
    <row r="556" spans="15:85" s="512" customFormat="1" ht="15.75" customHeight="1">
      <c r="O556" s="518"/>
      <c r="CG556" s="517"/>
    </row>
    <row r="557" spans="15:85" s="512" customFormat="1" ht="15.75" customHeight="1">
      <c r="O557" s="518"/>
      <c r="CG557" s="517"/>
    </row>
    <row r="558" spans="15:85" s="512" customFormat="1" ht="15.75" customHeight="1">
      <c r="O558" s="518"/>
      <c r="CG558" s="517"/>
    </row>
    <row r="559" spans="15:85" s="512" customFormat="1" ht="15.75" customHeight="1">
      <c r="O559" s="518"/>
      <c r="CG559" s="517"/>
    </row>
    <row r="560" spans="15:85" s="512" customFormat="1" ht="15.75" customHeight="1">
      <c r="O560" s="518"/>
      <c r="CG560" s="517"/>
    </row>
    <row r="561" spans="15:85" s="512" customFormat="1" ht="15.75" customHeight="1">
      <c r="O561" s="518"/>
      <c r="CG561" s="517"/>
    </row>
    <row r="562" spans="15:85" s="512" customFormat="1" ht="15.75" customHeight="1">
      <c r="O562" s="518"/>
      <c r="CG562" s="517"/>
    </row>
    <row r="563" spans="15:85" s="512" customFormat="1" ht="15.75" customHeight="1">
      <c r="O563" s="518"/>
      <c r="CG563" s="517"/>
    </row>
    <row r="564" spans="15:85" s="512" customFormat="1" ht="15.75" customHeight="1">
      <c r="O564" s="518"/>
      <c r="CG564" s="517"/>
    </row>
    <row r="565" spans="15:85" s="512" customFormat="1" ht="15.75" customHeight="1">
      <c r="O565" s="518"/>
      <c r="CG565" s="517"/>
    </row>
    <row r="566" spans="15:85" s="512" customFormat="1" ht="15.75" customHeight="1">
      <c r="O566" s="518"/>
      <c r="CG566" s="517"/>
    </row>
    <row r="567" spans="15:85" s="512" customFormat="1" ht="15.75" customHeight="1">
      <c r="O567" s="518"/>
      <c r="CG567" s="517"/>
    </row>
    <row r="568" spans="15:85" s="512" customFormat="1" ht="15.75" customHeight="1">
      <c r="O568" s="518"/>
      <c r="CG568" s="517"/>
    </row>
    <row r="569" spans="15:85" s="512" customFormat="1" ht="15.75" customHeight="1">
      <c r="O569" s="518"/>
      <c r="CG569" s="517"/>
    </row>
    <row r="570" spans="15:85" s="512" customFormat="1" ht="15.75" customHeight="1">
      <c r="O570" s="518"/>
      <c r="CG570" s="517"/>
    </row>
    <row r="571" spans="15:85" s="512" customFormat="1" ht="15.75" customHeight="1">
      <c r="O571" s="518"/>
      <c r="CG571" s="517"/>
    </row>
    <row r="572" spans="15:85" s="512" customFormat="1" ht="15.75" customHeight="1">
      <c r="O572" s="518"/>
      <c r="CG572" s="517"/>
    </row>
    <row r="573" spans="15:85" s="512" customFormat="1" ht="15.75" customHeight="1">
      <c r="O573" s="518"/>
      <c r="CG573" s="517"/>
    </row>
    <row r="574" spans="15:85" s="512" customFormat="1" ht="15.75" customHeight="1">
      <c r="O574" s="518"/>
      <c r="CG574" s="517"/>
    </row>
    <row r="575" spans="15:85" s="512" customFormat="1" ht="15.75" customHeight="1">
      <c r="O575" s="518"/>
      <c r="CG575" s="517"/>
    </row>
    <row r="576" spans="15:85" s="512" customFormat="1" ht="15.75" customHeight="1">
      <c r="O576" s="518"/>
      <c r="CG576" s="517"/>
    </row>
    <row r="577" spans="15:85" s="512" customFormat="1" ht="15.75" customHeight="1">
      <c r="O577" s="518"/>
      <c r="CG577" s="517"/>
    </row>
    <row r="578" spans="15:85" s="512" customFormat="1" ht="15.75" customHeight="1">
      <c r="O578" s="518"/>
      <c r="CG578" s="517"/>
    </row>
    <row r="579" spans="15:85" s="512" customFormat="1" ht="15.75" customHeight="1">
      <c r="O579" s="518"/>
      <c r="CG579" s="517"/>
    </row>
    <row r="580" spans="15:85" s="512" customFormat="1" ht="15.75" customHeight="1">
      <c r="O580" s="518"/>
      <c r="CG580" s="517"/>
    </row>
    <row r="581" spans="15:85" s="512" customFormat="1" ht="15.75" customHeight="1">
      <c r="O581" s="518"/>
      <c r="CG581" s="517"/>
    </row>
    <row r="582" spans="15:85" s="512" customFormat="1" ht="15.75" customHeight="1">
      <c r="O582" s="518"/>
      <c r="CG582" s="517"/>
    </row>
    <row r="583" spans="15:85" s="512" customFormat="1" ht="15.75" customHeight="1">
      <c r="O583" s="518"/>
      <c r="CG583" s="517"/>
    </row>
    <row r="584" spans="15:85" s="512" customFormat="1" ht="15.75" customHeight="1">
      <c r="O584" s="518"/>
      <c r="CG584" s="517"/>
    </row>
    <row r="585" spans="15:85" s="512" customFormat="1" ht="15.75" customHeight="1">
      <c r="O585" s="518"/>
      <c r="CG585" s="517"/>
    </row>
    <row r="586" spans="15:85" s="512" customFormat="1" ht="15.75" customHeight="1">
      <c r="O586" s="518"/>
      <c r="CG586" s="517"/>
    </row>
    <row r="587" spans="15:85" s="512" customFormat="1" ht="15.75" customHeight="1">
      <c r="O587" s="518"/>
      <c r="CG587" s="517"/>
    </row>
    <row r="588" spans="15:85" s="512" customFormat="1" ht="15.75" customHeight="1">
      <c r="O588" s="518"/>
      <c r="CG588" s="517"/>
    </row>
    <row r="589" spans="15:85" s="512" customFormat="1" ht="15.75" customHeight="1">
      <c r="O589" s="518"/>
      <c r="CG589" s="517"/>
    </row>
    <row r="590" spans="15:85" s="512" customFormat="1" ht="15.75" customHeight="1">
      <c r="O590" s="518"/>
      <c r="CG590" s="517"/>
    </row>
    <row r="591" spans="15:85" s="512" customFormat="1" ht="15.75" customHeight="1">
      <c r="O591" s="518"/>
      <c r="CG591" s="517"/>
    </row>
    <row r="592" spans="15:85" s="512" customFormat="1" ht="15.75" customHeight="1">
      <c r="O592" s="518"/>
      <c r="CG592" s="517"/>
    </row>
    <row r="593" spans="15:85" s="512" customFormat="1" ht="15.75" customHeight="1">
      <c r="O593" s="518"/>
      <c r="CG593" s="517"/>
    </row>
    <row r="594" spans="15:85" s="512" customFormat="1" ht="15.75" customHeight="1">
      <c r="O594" s="518"/>
      <c r="CG594" s="517"/>
    </row>
    <row r="595" spans="15:85" s="512" customFormat="1" ht="15.75" customHeight="1">
      <c r="O595" s="518"/>
      <c r="CG595" s="517"/>
    </row>
    <row r="596" spans="15:85" s="512" customFormat="1" ht="15.75" customHeight="1">
      <c r="O596" s="518"/>
      <c r="CG596" s="517"/>
    </row>
    <row r="597" spans="15:85" s="512" customFormat="1" ht="15.75" customHeight="1">
      <c r="O597" s="518"/>
      <c r="CG597" s="517"/>
    </row>
    <row r="598" spans="15:85" s="512" customFormat="1" ht="15.75" customHeight="1">
      <c r="O598" s="518"/>
      <c r="CG598" s="517"/>
    </row>
    <row r="599" spans="15:85" s="512" customFormat="1" ht="15.75" customHeight="1">
      <c r="O599" s="518"/>
      <c r="CG599" s="517"/>
    </row>
    <row r="600" spans="15:85" s="512" customFormat="1" ht="15.75" customHeight="1">
      <c r="O600" s="518"/>
      <c r="CG600" s="517"/>
    </row>
    <row r="601" spans="15:85" s="512" customFormat="1" ht="15.75" customHeight="1">
      <c r="O601" s="518"/>
      <c r="CG601" s="517"/>
    </row>
    <row r="602" spans="15:85" s="512" customFormat="1" ht="15.75" customHeight="1">
      <c r="O602" s="518"/>
      <c r="CG602" s="517"/>
    </row>
    <row r="603" spans="15:85" s="512" customFormat="1" ht="15.75" customHeight="1">
      <c r="O603" s="518"/>
      <c r="CG603" s="517"/>
    </row>
    <row r="604" spans="15:85" s="512" customFormat="1" ht="15.75" customHeight="1">
      <c r="O604" s="518"/>
      <c r="CG604" s="517"/>
    </row>
    <row r="605" spans="15:85" s="512" customFormat="1" ht="15.75" customHeight="1">
      <c r="O605" s="518"/>
      <c r="CG605" s="517"/>
    </row>
    <row r="606" spans="15:85" s="512" customFormat="1" ht="15.75" customHeight="1">
      <c r="O606" s="518"/>
      <c r="CG606" s="517"/>
    </row>
    <row r="607" spans="15:85" s="512" customFormat="1" ht="15.75" customHeight="1">
      <c r="O607" s="518"/>
      <c r="CG607" s="517"/>
    </row>
    <row r="608" spans="15:85" s="512" customFormat="1" ht="15.75" customHeight="1">
      <c r="O608" s="518"/>
      <c r="CG608" s="517"/>
    </row>
    <row r="609" spans="15:85" s="512" customFormat="1" ht="15.75" customHeight="1">
      <c r="O609" s="518"/>
      <c r="CG609" s="517"/>
    </row>
    <row r="610" spans="15:85" s="512" customFormat="1" ht="15.75" customHeight="1">
      <c r="O610" s="518"/>
      <c r="CG610" s="517"/>
    </row>
    <row r="611" spans="15:85" s="512" customFormat="1" ht="15.75" customHeight="1">
      <c r="O611" s="518"/>
      <c r="CG611" s="517"/>
    </row>
    <row r="612" spans="15:85" s="512" customFormat="1" ht="15.75" customHeight="1">
      <c r="O612" s="518"/>
      <c r="CG612" s="517"/>
    </row>
    <row r="613" spans="15:85" s="512" customFormat="1" ht="15.75" customHeight="1">
      <c r="O613" s="518"/>
      <c r="CG613" s="517"/>
    </row>
    <row r="614" spans="15:85" s="512" customFormat="1" ht="15.75" customHeight="1">
      <c r="O614" s="518"/>
      <c r="CG614" s="517"/>
    </row>
    <row r="615" spans="15:85" s="512" customFormat="1" ht="15.75" customHeight="1">
      <c r="O615" s="518"/>
      <c r="CG615" s="517"/>
    </row>
    <row r="616" spans="15:85" s="512" customFormat="1" ht="15.75" customHeight="1">
      <c r="O616" s="518"/>
      <c r="CG616" s="517"/>
    </row>
    <row r="617" spans="15:85" s="512" customFormat="1" ht="15.75" customHeight="1">
      <c r="O617" s="518"/>
      <c r="CG617" s="517"/>
    </row>
    <row r="618" spans="15:85" s="512" customFormat="1" ht="15.75" customHeight="1">
      <c r="O618" s="518"/>
      <c r="CG618" s="517"/>
    </row>
    <row r="619" spans="15:85" s="512" customFormat="1" ht="15.75" customHeight="1">
      <c r="O619" s="518"/>
      <c r="CG619" s="517"/>
    </row>
    <row r="620" spans="15:85" s="512" customFormat="1" ht="15.75" customHeight="1">
      <c r="O620" s="518"/>
      <c r="CG620" s="517"/>
    </row>
    <row r="621" spans="15:85" s="512" customFormat="1" ht="15.75" customHeight="1">
      <c r="O621" s="518"/>
      <c r="CG621" s="517"/>
    </row>
    <row r="622" spans="15:85" s="512" customFormat="1" ht="15.75" customHeight="1">
      <c r="O622" s="518"/>
      <c r="CG622" s="517"/>
    </row>
    <row r="623" spans="15:85" s="512" customFormat="1" ht="15.75" customHeight="1">
      <c r="O623" s="518"/>
      <c r="CG623" s="517"/>
    </row>
    <row r="624" spans="15:85" s="512" customFormat="1" ht="15.75" customHeight="1">
      <c r="O624" s="518"/>
      <c r="CG624" s="517"/>
    </row>
    <row r="625" spans="15:85" s="512" customFormat="1" ht="15.75" customHeight="1">
      <c r="O625" s="518"/>
      <c r="CG625" s="517"/>
    </row>
    <row r="626" spans="15:85" s="512" customFormat="1" ht="15.75" customHeight="1">
      <c r="O626" s="518"/>
      <c r="CG626" s="517"/>
    </row>
    <row r="627" spans="15:85" s="512" customFormat="1" ht="15.75" customHeight="1">
      <c r="O627" s="518"/>
      <c r="CG627" s="517"/>
    </row>
    <row r="628" spans="15:85" s="512" customFormat="1" ht="15.75" customHeight="1">
      <c r="O628" s="518"/>
      <c r="CG628" s="517"/>
    </row>
    <row r="629" spans="15:85" s="512" customFormat="1" ht="15.75" customHeight="1">
      <c r="O629" s="518"/>
      <c r="CG629" s="517"/>
    </row>
    <row r="630" spans="15:85" s="512" customFormat="1" ht="15.75" customHeight="1">
      <c r="O630" s="518"/>
      <c r="CG630" s="517"/>
    </row>
    <row r="631" spans="15:85" s="512" customFormat="1" ht="15.75" customHeight="1">
      <c r="O631" s="518"/>
      <c r="CG631" s="517"/>
    </row>
    <row r="632" spans="15:85" s="512" customFormat="1" ht="15.75" customHeight="1">
      <c r="O632" s="518"/>
      <c r="CG632" s="517"/>
    </row>
    <row r="633" spans="15:85" s="512" customFormat="1" ht="15.75" customHeight="1">
      <c r="O633" s="518"/>
      <c r="CG633" s="517"/>
    </row>
    <row r="634" spans="15:85" s="512" customFormat="1" ht="15.75" customHeight="1">
      <c r="O634" s="518"/>
      <c r="CG634" s="517"/>
    </row>
    <row r="635" spans="15:85" s="512" customFormat="1" ht="15.75" customHeight="1">
      <c r="O635" s="518"/>
      <c r="CG635" s="517"/>
    </row>
    <row r="636" spans="15:85" s="512" customFormat="1" ht="15.75" customHeight="1">
      <c r="O636" s="518"/>
      <c r="CG636" s="517"/>
    </row>
    <row r="637" spans="15:85" s="512" customFormat="1" ht="15.75" customHeight="1">
      <c r="O637" s="518"/>
      <c r="CG637" s="517"/>
    </row>
    <row r="638" spans="15:85" s="512" customFormat="1" ht="15.75" customHeight="1">
      <c r="O638" s="518"/>
      <c r="CG638" s="517"/>
    </row>
    <row r="639" spans="15:85" s="512" customFormat="1" ht="15.75" customHeight="1">
      <c r="O639" s="518"/>
      <c r="CG639" s="517"/>
    </row>
    <row r="640" spans="15:85" s="512" customFormat="1" ht="15.75" customHeight="1">
      <c r="O640" s="518"/>
      <c r="CG640" s="517"/>
    </row>
    <row r="641" spans="15:85" s="512" customFormat="1" ht="15.75" customHeight="1">
      <c r="O641" s="518"/>
      <c r="CG641" s="517"/>
    </row>
    <row r="642" spans="15:85" s="512" customFormat="1" ht="15.75" customHeight="1">
      <c r="O642" s="518"/>
      <c r="CG642" s="517"/>
    </row>
    <row r="643" spans="15:85" s="512" customFormat="1" ht="15.75" customHeight="1">
      <c r="O643" s="518"/>
      <c r="CG643" s="517"/>
    </row>
    <row r="644" spans="15:85" s="512" customFormat="1" ht="15.75" customHeight="1">
      <c r="O644" s="518"/>
      <c r="CG644" s="517"/>
    </row>
    <row r="645" spans="15:85" s="512" customFormat="1" ht="15.75" customHeight="1">
      <c r="O645" s="518"/>
      <c r="CG645" s="517"/>
    </row>
    <row r="646" spans="15:85" s="512" customFormat="1" ht="15.75" customHeight="1">
      <c r="O646" s="518"/>
      <c r="CG646" s="517"/>
    </row>
    <row r="647" spans="15:85" s="512" customFormat="1" ht="15.75" customHeight="1">
      <c r="O647" s="518"/>
      <c r="CG647" s="517"/>
    </row>
    <row r="648" spans="15:85" s="512" customFormat="1" ht="15.75" customHeight="1">
      <c r="O648" s="518"/>
      <c r="CG648" s="517"/>
    </row>
    <row r="649" spans="15:85" s="512" customFormat="1" ht="15.75" customHeight="1">
      <c r="O649" s="518"/>
      <c r="CG649" s="517"/>
    </row>
    <row r="650" spans="15:85" s="512" customFormat="1" ht="15.75" customHeight="1">
      <c r="O650" s="518"/>
      <c r="CG650" s="517"/>
    </row>
    <row r="651" spans="15:85" s="512" customFormat="1" ht="15.75" customHeight="1">
      <c r="O651" s="518"/>
      <c r="CG651" s="517"/>
    </row>
    <row r="652" spans="15:85" s="512" customFormat="1" ht="15.75" customHeight="1">
      <c r="O652" s="518"/>
      <c r="CG652" s="517"/>
    </row>
    <row r="653" spans="15:85" s="512" customFormat="1" ht="15.75" customHeight="1">
      <c r="O653" s="518"/>
      <c r="CG653" s="517"/>
    </row>
    <row r="654" spans="15:85" s="512" customFormat="1" ht="15.75" customHeight="1">
      <c r="O654" s="518"/>
      <c r="CG654" s="517"/>
    </row>
    <row r="655" spans="15:85" s="512" customFormat="1" ht="15.75" customHeight="1">
      <c r="O655" s="518"/>
      <c r="CG655" s="517"/>
    </row>
    <row r="656" spans="15:85" s="512" customFormat="1" ht="15.75" customHeight="1">
      <c r="O656" s="518"/>
      <c r="CG656" s="517"/>
    </row>
    <row r="657" spans="15:85" s="512" customFormat="1" ht="15.75" customHeight="1">
      <c r="O657" s="518"/>
      <c r="CG657" s="517"/>
    </row>
    <row r="658" spans="15:85" s="512" customFormat="1" ht="15.75" customHeight="1">
      <c r="O658" s="518"/>
      <c r="CG658" s="517"/>
    </row>
    <row r="659" spans="15:85" s="512" customFormat="1" ht="15.75" customHeight="1">
      <c r="O659" s="518"/>
      <c r="CG659" s="517"/>
    </row>
    <row r="660" spans="15:85" s="512" customFormat="1" ht="15.75" customHeight="1">
      <c r="O660" s="518"/>
      <c r="CG660" s="517"/>
    </row>
    <row r="661" spans="15:85" s="512" customFormat="1" ht="15.75" customHeight="1">
      <c r="O661" s="518"/>
      <c r="CG661" s="517"/>
    </row>
    <row r="662" spans="15:85" s="512" customFormat="1" ht="15.75" customHeight="1">
      <c r="O662" s="518"/>
      <c r="CG662" s="517"/>
    </row>
    <row r="663" spans="15:85" s="512" customFormat="1" ht="15.75" customHeight="1">
      <c r="O663" s="518"/>
      <c r="CG663" s="517"/>
    </row>
    <row r="664" spans="15:85" s="512" customFormat="1" ht="15.75" customHeight="1">
      <c r="O664" s="518"/>
      <c r="CG664" s="517"/>
    </row>
    <row r="665" spans="15:85" s="512" customFormat="1" ht="15.75" customHeight="1">
      <c r="O665" s="518"/>
      <c r="CG665" s="517"/>
    </row>
    <row r="666" spans="15:85" s="512" customFormat="1" ht="15.75" customHeight="1">
      <c r="O666" s="518"/>
      <c r="CG666" s="517"/>
    </row>
    <row r="667" spans="15:85" s="512" customFormat="1" ht="15.75" customHeight="1">
      <c r="O667" s="518"/>
      <c r="CG667" s="517"/>
    </row>
    <row r="668" spans="15:85" s="512" customFormat="1" ht="15.75" customHeight="1">
      <c r="O668" s="518"/>
      <c r="CG668" s="517"/>
    </row>
    <row r="669" spans="15:85" s="512" customFormat="1" ht="15.75" customHeight="1">
      <c r="O669" s="518"/>
      <c r="CG669" s="517"/>
    </row>
    <row r="670" spans="15:85" s="512" customFormat="1" ht="15.75" customHeight="1">
      <c r="O670" s="518"/>
      <c r="CG670" s="517"/>
    </row>
    <row r="671" spans="15:85" s="512" customFormat="1" ht="15.75" customHeight="1">
      <c r="O671" s="518"/>
      <c r="CG671" s="517"/>
    </row>
    <row r="672" spans="15:85" s="512" customFormat="1" ht="15.75" customHeight="1">
      <c r="O672" s="518"/>
      <c r="CG672" s="517"/>
    </row>
    <row r="673" spans="15:85" s="512" customFormat="1" ht="15.75" customHeight="1">
      <c r="O673" s="518"/>
      <c r="CG673" s="517"/>
    </row>
    <row r="674" spans="15:85" s="512" customFormat="1" ht="15.75" customHeight="1">
      <c r="O674" s="518"/>
      <c r="CG674" s="517"/>
    </row>
    <row r="675" spans="15:85" s="512" customFormat="1" ht="15.75" customHeight="1">
      <c r="O675" s="518"/>
      <c r="CG675" s="517"/>
    </row>
    <row r="676" spans="15:85" s="512" customFormat="1" ht="15.75" customHeight="1">
      <c r="O676" s="518"/>
      <c r="CG676" s="517"/>
    </row>
    <row r="677" spans="15:85" s="512" customFormat="1" ht="15.75" customHeight="1">
      <c r="O677" s="518"/>
      <c r="CG677" s="517"/>
    </row>
    <row r="678" spans="15:85" s="512" customFormat="1" ht="15.75" customHeight="1">
      <c r="O678" s="518"/>
      <c r="CG678" s="517"/>
    </row>
    <row r="679" spans="15:85" s="512" customFormat="1" ht="15.75" customHeight="1">
      <c r="O679" s="518"/>
      <c r="CG679" s="517"/>
    </row>
    <row r="680" spans="15:85" s="512" customFormat="1" ht="15.75" customHeight="1">
      <c r="O680" s="518"/>
      <c r="CG680" s="517"/>
    </row>
    <row r="681" spans="15:85" s="512" customFormat="1" ht="15.75" customHeight="1">
      <c r="O681" s="518"/>
      <c r="CG681" s="517"/>
    </row>
    <row r="682" spans="15:85" s="512" customFormat="1" ht="15.75" customHeight="1">
      <c r="O682" s="518"/>
      <c r="CG682" s="517"/>
    </row>
    <row r="683" spans="15:85" s="512" customFormat="1" ht="15.75" customHeight="1">
      <c r="O683" s="518"/>
      <c r="CG683" s="517"/>
    </row>
    <row r="684" spans="15:85" s="512" customFormat="1" ht="15.75" customHeight="1">
      <c r="O684" s="518"/>
      <c r="CG684" s="517"/>
    </row>
    <row r="685" spans="15:85" s="512" customFormat="1" ht="15.75" customHeight="1">
      <c r="O685" s="518"/>
      <c r="CG685" s="517"/>
    </row>
    <row r="686" spans="15:85" s="512" customFormat="1" ht="15.75" customHeight="1">
      <c r="O686" s="518"/>
      <c r="CG686" s="517"/>
    </row>
    <row r="687" spans="15:85" s="512" customFormat="1" ht="15.75" customHeight="1">
      <c r="O687" s="518"/>
      <c r="CG687" s="517"/>
    </row>
    <row r="688" spans="15:85" s="512" customFormat="1" ht="15.75" customHeight="1">
      <c r="O688" s="518"/>
      <c r="CG688" s="517"/>
    </row>
    <row r="689" spans="15:85" s="512" customFormat="1" ht="15.75" customHeight="1">
      <c r="O689" s="518"/>
      <c r="CG689" s="517"/>
    </row>
    <row r="690" spans="15:85" s="512" customFormat="1" ht="15.75" customHeight="1">
      <c r="O690" s="518"/>
      <c r="CG690" s="517"/>
    </row>
    <row r="691" spans="15:85" s="512" customFormat="1" ht="15.75" customHeight="1">
      <c r="O691" s="518"/>
      <c r="CG691" s="517"/>
    </row>
    <row r="692" spans="15:85" s="512" customFormat="1" ht="15.75" customHeight="1">
      <c r="O692" s="518"/>
      <c r="CG692" s="517"/>
    </row>
    <row r="693" spans="15:85" s="512" customFormat="1" ht="15.75" customHeight="1">
      <c r="O693" s="518"/>
      <c r="CG693" s="517"/>
    </row>
    <row r="694" spans="15:85" s="512" customFormat="1" ht="15.75" customHeight="1">
      <c r="O694" s="518"/>
      <c r="CG694" s="517"/>
    </row>
    <row r="695" spans="15:85" s="512" customFormat="1" ht="15.75" customHeight="1">
      <c r="O695" s="518"/>
      <c r="CG695" s="517"/>
    </row>
    <row r="696" spans="15:85" s="512" customFormat="1" ht="15.75" customHeight="1">
      <c r="O696" s="518"/>
      <c r="CG696" s="517"/>
    </row>
    <row r="697" spans="15:85" s="512" customFormat="1" ht="15.75" customHeight="1">
      <c r="O697" s="518"/>
      <c r="CG697" s="517"/>
    </row>
    <row r="698" spans="15:85" s="512" customFormat="1" ht="15.75" customHeight="1">
      <c r="O698" s="518"/>
      <c r="CG698" s="517"/>
    </row>
    <row r="699" spans="15:85" s="512" customFormat="1" ht="15.75" customHeight="1">
      <c r="O699" s="518"/>
      <c r="CG699" s="517"/>
    </row>
    <row r="700" spans="15:85" s="512" customFormat="1" ht="15.75" customHeight="1">
      <c r="O700" s="518"/>
      <c r="CG700" s="517"/>
    </row>
    <row r="701" spans="15:85" s="512" customFormat="1" ht="15.75" customHeight="1">
      <c r="O701" s="518"/>
      <c r="CG701" s="517"/>
    </row>
    <row r="702" spans="15:85" s="512" customFormat="1" ht="15.75" customHeight="1">
      <c r="O702" s="518"/>
      <c r="CG702" s="517"/>
    </row>
    <row r="703" spans="15:85" s="512" customFormat="1" ht="15.75" customHeight="1">
      <c r="O703" s="518"/>
      <c r="CG703" s="517"/>
    </row>
    <row r="704" spans="15:85" s="512" customFormat="1" ht="15.75" customHeight="1">
      <c r="O704" s="518"/>
      <c r="CG704" s="517"/>
    </row>
    <row r="705" spans="15:85" s="512" customFormat="1" ht="15.75" customHeight="1">
      <c r="O705" s="518"/>
      <c r="CG705" s="517"/>
    </row>
    <row r="706" spans="15:85" s="512" customFormat="1" ht="15.75" customHeight="1">
      <c r="O706" s="518"/>
      <c r="CG706" s="517"/>
    </row>
    <row r="707" spans="15:85" s="512" customFormat="1" ht="15.75" customHeight="1">
      <c r="O707" s="518"/>
      <c r="CG707" s="517"/>
    </row>
    <row r="708" spans="15:85" s="512" customFormat="1" ht="15.75" customHeight="1">
      <c r="O708" s="518"/>
      <c r="CG708" s="517"/>
    </row>
    <row r="709" spans="15:85" s="512" customFormat="1" ht="15.75" customHeight="1">
      <c r="O709" s="518"/>
      <c r="CG709" s="517"/>
    </row>
    <row r="710" spans="15:85" s="512" customFormat="1" ht="15.75" customHeight="1">
      <c r="O710" s="518"/>
      <c r="CG710" s="517"/>
    </row>
    <row r="711" spans="15:85" s="512" customFormat="1" ht="15.75" customHeight="1">
      <c r="O711" s="518"/>
      <c r="CG711" s="517"/>
    </row>
    <row r="712" spans="15:85" s="512" customFormat="1" ht="15.75" customHeight="1">
      <c r="O712" s="518"/>
      <c r="CG712" s="517"/>
    </row>
    <row r="713" spans="15:85" s="512" customFormat="1" ht="15.75" customHeight="1">
      <c r="O713" s="518"/>
      <c r="CG713" s="517"/>
    </row>
    <row r="714" spans="15:85" s="512" customFormat="1" ht="15.75" customHeight="1">
      <c r="O714" s="518"/>
      <c r="CG714" s="517"/>
    </row>
    <row r="715" spans="15:85" s="512" customFormat="1" ht="15.75" customHeight="1">
      <c r="O715" s="518"/>
      <c r="CG715" s="517"/>
    </row>
    <row r="716" spans="15:85" s="512" customFormat="1" ht="15.75" customHeight="1">
      <c r="O716" s="518"/>
      <c r="CG716" s="517"/>
    </row>
    <row r="717" spans="15:85" s="512" customFormat="1" ht="15.75" customHeight="1">
      <c r="O717" s="518"/>
      <c r="CG717" s="517"/>
    </row>
    <row r="718" spans="15:85" s="512" customFormat="1" ht="15.75" customHeight="1">
      <c r="O718" s="518"/>
      <c r="CG718" s="517"/>
    </row>
    <row r="719" spans="15:85" s="512" customFormat="1" ht="15.75" customHeight="1">
      <c r="O719" s="518"/>
      <c r="CG719" s="517"/>
    </row>
    <row r="720" spans="15:85" s="512" customFormat="1" ht="15.75" customHeight="1">
      <c r="O720" s="518"/>
      <c r="CG720" s="517"/>
    </row>
    <row r="721" spans="15:85" s="512" customFormat="1" ht="15.75" customHeight="1">
      <c r="O721" s="518"/>
      <c r="CG721" s="517"/>
    </row>
    <row r="722" spans="15:85" s="512" customFormat="1" ht="15.75" customHeight="1">
      <c r="O722" s="518"/>
      <c r="CG722" s="517"/>
    </row>
    <row r="723" spans="15:85" s="512" customFormat="1" ht="15.75" customHeight="1">
      <c r="O723" s="518"/>
      <c r="CG723" s="517"/>
    </row>
    <row r="724" spans="15:85" s="512" customFormat="1" ht="15.75" customHeight="1">
      <c r="O724" s="518"/>
      <c r="CG724" s="517"/>
    </row>
    <row r="725" spans="15:85" s="512" customFormat="1" ht="15.75" customHeight="1">
      <c r="O725" s="518"/>
      <c r="CG725" s="517"/>
    </row>
    <row r="726" spans="15:85" s="512" customFormat="1" ht="15.75" customHeight="1">
      <c r="O726" s="518"/>
      <c r="CG726" s="517"/>
    </row>
    <row r="727" spans="15:85" s="512" customFormat="1" ht="15.75" customHeight="1">
      <c r="O727" s="518"/>
      <c r="CG727" s="517"/>
    </row>
    <row r="728" spans="15:85" s="512" customFormat="1" ht="15.75" customHeight="1">
      <c r="O728" s="518"/>
      <c r="CG728" s="517"/>
    </row>
    <row r="729" spans="15:85" s="512" customFormat="1" ht="15.75" customHeight="1">
      <c r="O729" s="518"/>
      <c r="CG729" s="517"/>
    </row>
    <row r="730" spans="15:85" s="512" customFormat="1" ht="15.75" customHeight="1">
      <c r="O730" s="518"/>
      <c r="CG730" s="517"/>
    </row>
    <row r="731" spans="15:85" s="512" customFormat="1" ht="15.75" customHeight="1">
      <c r="O731" s="518"/>
      <c r="CG731" s="517"/>
    </row>
    <row r="732" spans="15:85" s="512" customFormat="1" ht="15.75" customHeight="1">
      <c r="O732" s="518"/>
      <c r="CG732" s="517"/>
    </row>
    <row r="733" spans="15:85" s="512" customFormat="1" ht="15.75" customHeight="1">
      <c r="O733" s="518"/>
      <c r="CG733" s="517"/>
    </row>
    <row r="734" spans="15:85" s="512" customFormat="1" ht="15.75" customHeight="1">
      <c r="O734" s="518"/>
      <c r="CG734" s="517"/>
    </row>
    <row r="735" spans="15:85" s="512" customFormat="1" ht="15.75" customHeight="1">
      <c r="O735" s="518"/>
      <c r="CG735" s="517"/>
    </row>
    <row r="736" spans="15:85" s="512" customFormat="1" ht="15.75" customHeight="1">
      <c r="O736" s="518"/>
      <c r="CG736" s="517"/>
    </row>
    <row r="737" spans="15:85" s="512" customFormat="1" ht="15.75" customHeight="1">
      <c r="O737" s="518"/>
      <c r="CG737" s="517"/>
    </row>
    <row r="738" spans="15:85" s="512" customFormat="1" ht="15.75" customHeight="1">
      <c r="O738" s="518"/>
      <c r="CG738" s="517"/>
    </row>
    <row r="739" spans="15:85" s="512" customFormat="1" ht="15.75" customHeight="1">
      <c r="O739" s="518"/>
      <c r="CG739" s="517"/>
    </row>
    <row r="740" spans="15:85" s="512" customFormat="1" ht="15.75" customHeight="1">
      <c r="O740" s="518"/>
      <c r="CG740" s="517"/>
    </row>
    <row r="741" spans="15:85" s="512" customFormat="1" ht="15.75" customHeight="1">
      <c r="O741" s="518"/>
      <c r="CG741" s="517"/>
    </row>
    <row r="742" spans="15:85" s="512" customFormat="1" ht="15.75" customHeight="1">
      <c r="O742" s="518"/>
      <c r="CG742" s="517"/>
    </row>
    <row r="743" spans="15:85" s="512" customFormat="1" ht="15.75" customHeight="1">
      <c r="O743" s="518"/>
      <c r="CG743" s="517"/>
    </row>
    <row r="744" spans="15:85" s="512" customFormat="1" ht="15.75" customHeight="1">
      <c r="O744" s="518"/>
      <c r="CG744" s="517"/>
    </row>
    <row r="745" spans="15:85" s="512" customFormat="1" ht="15.75" customHeight="1">
      <c r="O745" s="518"/>
      <c r="CG745" s="517"/>
    </row>
    <row r="746" spans="15:85" s="512" customFormat="1" ht="15.75" customHeight="1">
      <c r="O746" s="518"/>
      <c r="CG746" s="517"/>
    </row>
    <row r="747" spans="15:85" s="512" customFormat="1" ht="15.75" customHeight="1">
      <c r="O747" s="518"/>
      <c r="CG747" s="517"/>
    </row>
    <row r="748" spans="15:85" s="512" customFormat="1" ht="15.75" customHeight="1">
      <c r="O748" s="518"/>
      <c r="CG748" s="517"/>
    </row>
    <row r="749" spans="15:85" s="512" customFormat="1" ht="15.75" customHeight="1">
      <c r="O749" s="518"/>
      <c r="CG749" s="517"/>
    </row>
    <row r="750" spans="15:85" s="512" customFormat="1" ht="15.75" customHeight="1">
      <c r="O750" s="518"/>
      <c r="CG750" s="517"/>
    </row>
    <row r="751" spans="15:85" s="512" customFormat="1" ht="15.75" customHeight="1">
      <c r="O751" s="518"/>
      <c r="CG751" s="517"/>
    </row>
    <row r="752" spans="15:85" s="512" customFormat="1" ht="15.75" customHeight="1">
      <c r="O752" s="518"/>
      <c r="CG752" s="517"/>
    </row>
    <row r="753" spans="15:85" s="512" customFormat="1" ht="15.75" customHeight="1">
      <c r="O753" s="518"/>
      <c r="CG753" s="517"/>
    </row>
    <row r="754" spans="15:85" s="512" customFormat="1" ht="15.75" customHeight="1">
      <c r="O754" s="518"/>
      <c r="CG754" s="517"/>
    </row>
    <row r="755" spans="15:85" s="512" customFormat="1" ht="15.75" customHeight="1">
      <c r="O755" s="518"/>
      <c r="CG755" s="517"/>
    </row>
    <row r="756" spans="15:85" s="512" customFormat="1" ht="15.75" customHeight="1">
      <c r="O756" s="518"/>
      <c r="CG756" s="517"/>
    </row>
    <row r="757" spans="15:85" s="512" customFormat="1" ht="15.75" customHeight="1">
      <c r="O757" s="518"/>
      <c r="CG757" s="517"/>
    </row>
    <row r="758" spans="15:85" s="512" customFormat="1" ht="15.75" customHeight="1">
      <c r="O758" s="518"/>
      <c r="CG758" s="517"/>
    </row>
    <row r="759" spans="15:85" s="512" customFormat="1" ht="15.75" customHeight="1">
      <c r="O759" s="518"/>
      <c r="CG759" s="517"/>
    </row>
    <row r="760" spans="15:85" s="512" customFormat="1" ht="15.75" customHeight="1">
      <c r="O760" s="518"/>
      <c r="CG760" s="517"/>
    </row>
    <row r="761" spans="15:85" s="512" customFormat="1" ht="15.75" customHeight="1">
      <c r="O761" s="518"/>
      <c r="CG761" s="517"/>
    </row>
    <row r="762" spans="15:85" s="512" customFormat="1" ht="15.75" customHeight="1">
      <c r="O762" s="518"/>
      <c r="CG762" s="517"/>
    </row>
    <row r="763" spans="15:85" s="512" customFormat="1" ht="15.75" customHeight="1">
      <c r="O763" s="518"/>
      <c r="CG763" s="517"/>
    </row>
    <row r="764" spans="15:85" s="512" customFormat="1" ht="15.75" customHeight="1">
      <c r="O764" s="518"/>
      <c r="CG764" s="517"/>
    </row>
    <row r="765" spans="15:85" s="512" customFormat="1" ht="15.75" customHeight="1">
      <c r="O765" s="518"/>
      <c r="CG765" s="517"/>
    </row>
    <row r="766" spans="15:85" s="512" customFormat="1" ht="15.75" customHeight="1">
      <c r="O766" s="518"/>
      <c r="CG766" s="517"/>
    </row>
    <row r="767" spans="15:85" s="512" customFormat="1" ht="15.75" customHeight="1">
      <c r="O767" s="518"/>
      <c r="CG767" s="517"/>
    </row>
    <row r="768" spans="15:85" s="512" customFormat="1" ht="15.75" customHeight="1">
      <c r="O768" s="518"/>
      <c r="CG768" s="517"/>
    </row>
    <row r="769" spans="15:85" s="512" customFormat="1" ht="15.75" customHeight="1">
      <c r="O769" s="518"/>
      <c r="CG769" s="517"/>
    </row>
    <row r="770" spans="15:85" s="512" customFormat="1" ht="15.75" customHeight="1">
      <c r="O770" s="518"/>
      <c r="CG770" s="517"/>
    </row>
    <row r="771" spans="15:85" s="512" customFormat="1" ht="15.75" customHeight="1">
      <c r="O771" s="518"/>
      <c r="CG771" s="517"/>
    </row>
    <row r="772" spans="15:85" s="512" customFormat="1" ht="15.75" customHeight="1">
      <c r="O772" s="518"/>
      <c r="CG772" s="517"/>
    </row>
    <row r="773" spans="15:85" s="512" customFormat="1" ht="15.75" customHeight="1">
      <c r="O773" s="518"/>
      <c r="CG773" s="517"/>
    </row>
    <row r="774" spans="15:85" s="512" customFormat="1" ht="15.75" customHeight="1">
      <c r="O774" s="518"/>
      <c r="CG774" s="517"/>
    </row>
    <row r="775" spans="15:85" s="512" customFormat="1" ht="15.75" customHeight="1">
      <c r="O775" s="518"/>
      <c r="CG775" s="517"/>
    </row>
    <row r="776" spans="15:85" s="512" customFormat="1" ht="15.75" customHeight="1">
      <c r="O776" s="518"/>
      <c r="CG776" s="517"/>
    </row>
    <row r="777" spans="15:85" s="512" customFormat="1" ht="15.75" customHeight="1">
      <c r="O777" s="518"/>
      <c r="CG777" s="517"/>
    </row>
    <row r="778" spans="15:85" s="512" customFormat="1" ht="15.75" customHeight="1">
      <c r="O778" s="518"/>
      <c r="CG778" s="517"/>
    </row>
    <row r="779" spans="15:85" s="512" customFormat="1" ht="15.75" customHeight="1">
      <c r="O779" s="518"/>
      <c r="CG779" s="517"/>
    </row>
    <row r="780" spans="15:85" s="512" customFormat="1" ht="15.75" customHeight="1">
      <c r="O780" s="518"/>
      <c r="CG780" s="517"/>
    </row>
    <row r="781" spans="15:85" s="512" customFormat="1" ht="15.75" customHeight="1">
      <c r="O781" s="518"/>
      <c r="CG781" s="517"/>
    </row>
    <row r="782" spans="15:85" s="512" customFormat="1" ht="15.75" customHeight="1">
      <c r="O782" s="518"/>
      <c r="CG782" s="517"/>
    </row>
    <row r="783" spans="15:85" s="512" customFormat="1" ht="15.75" customHeight="1">
      <c r="O783" s="518"/>
      <c r="CG783" s="517"/>
    </row>
    <row r="784" spans="15:85" s="512" customFormat="1" ht="15.75" customHeight="1">
      <c r="O784" s="518"/>
      <c r="CG784" s="517"/>
    </row>
    <row r="785" spans="15:85" s="512" customFormat="1" ht="15.75" customHeight="1">
      <c r="O785" s="518"/>
      <c r="CG785" s="517"/>
    </row>
    <row r="786" spans="15:85" s="512" customFormat="1" ht="15.75" customHeight="1">
      <c r="O786" s="518"/>
      <c r="CG786" s="517"/>
    </row>
    <row r="787" spans="15:85" s="512" customFormat="1" ht="15.75" customHeight="1">
      <c r="O787" s="518"/>
      <c r="CG787" s="517"/>
    </row>
    <row r="788" spans="15:85" s="512" customFormat="1" ht="15.75" customHeight="1">
      <c r="O788" s="518"/>
      <c r="CG788" s="517"/>
    </row>
    <row r="789" spans="15:85" s="512" customFormat="1" ht="15.75" customHeight="1">
      <c r="O789" s="518"/>
      <c r="CG789" s="517"/>
    </row>
    <row r="790" spans="15:85" s="512" customFormat="1" ht="15.75" customHeight="1">
      <c r="O790" s="518"/>
      <c r="CG790" s="517"/>
    </row>
    <row r="791" spans="15:85" s="512" customFormat="1" ht="15.75" customHeight="1">
      <c r="O791" s="518"/>
      <c r="CG791" s="517"/>
    </row>
    <row r="792" spans="15:85" s="512" customFormat="1" ht="15.75" customHeight="1">
      <c r="O792" s="518"/>
      <c r="CG792" s="517"/>
    </row>
    <row r="793" spans="15:85" s="512" customFormat="1" ht="15.75" customHeight="1">
      <c r="O793" s="518"/>
      <c r="CG793" s="517"/>
    </row>
    <row r="794" spans="15:85" s="512" customFormat="1" ht="15.75" customHeight="1">
      <c r="O794" s="518"/>
      <c r="CG794" s="517"/>
    </row>
    <row r="795" spans="15:85" s="512" customFormat="1" ht="15.75" customHeight="1">
      <c r="O795" s="518"/>
      <c r="CG795" s="517"/>
    </row>
    <row r="796" spans="15:85" s="512" customFormat="1" ht="15.75" customHeight="1">
      <c r="O796" s="518"/>
      <c r="CG796" s="517"/>
    </row>
    <row r="797" spans="15:85" s="512" customFormat="1" ht="15.75" customHeight="1">
      <c r="O797" s="518"/>
      <c r="CG797" s="517"/>
    </row>
    <row r="798" spans="15:85" s="512" customFormat="1" ht="15.75" customHeight="1">
      <c r="O798" s="518"/>
      <c r="CG798" s="517"/>
    </row>
    <row r="799" spans="15:85" s="512" customFormat="1" ht="15.75" customHeight="1">
      <c r="O799" s="518"/>
      <c r="CG799" s="517"/>
    </row>
    <row r="800" spans="15:85" s="512" customFormat="1" ht="15.75" customHeight="1">
      <c r="O800" s="518"/>
      <c r="CG800" s="517"/>
    </row>
    <row r="801" spans="15:85" s="512" customFormat="1" ht="15.75" customHeight="1">
      <c r="O801" s="518"/>
      <c r="CG801" s="517"/>
    </row>
    <row r="802" spans="15:85" s="512" customFormat="1" ht="15.75" customHeight="1">
      <c r="O802" s="518"/>
      <c r="CG802" s="517"/>
    </row>
    <row r="803" spans="15:85" s="512" customFormat="1" ht="15.75" customHeight="1">
      <c r="O803" s="518"/>
      <c r="CG803" s="517"/>
    </row>
    <row r="804" spans="15:85" s="512" customFormat="1" ht="15.75" customHeight="1">
      <c r="O804" s="518"/>
      <c r="CG804" s="517"/>
    </row>
    <row r="805" spans="15:85" s="512" customFormat="1" ht="15.75" customHeight="1">
      <c r="O805" s="518"/>
      <c r="CG805" s="517"/>
    </row>
    <row r="806" spans="15:85" s="512" customFormat="1" ht="15.75" customHeight="1">
      <c r="O806" s="518"/>
      <c r="CG806" s="517"/>
    </row>
    <row r="807" spans="15:85" s="512" customFormat="1" ht="15.75" customHeight="1">
      <c r="O807" s="518"/>
      <c r="CG807" s="517"/>
    </row>
    <row r="808" spans="15:85" s="512" customFormat="1" ht="15.75" customHeight="1">
      <c r="O808" s="518"/>
      <c r="CG808" s="517"/>
    </row>
    <row r="809" spans="15:85" s="512" customFormat="1" ht="15.75" customHeight="1">
      <c r="O809" s="518"/>
      <c r="CG809" s="517"/>
    </row>
    <row r="810" spans="15:85" s="512" customFormat="1" ht="15.75" customHeight="1">
      <c r="O810" s="518"/>
      <c r="CG810" s="517"/>
    </row>
    <row r="811" spans="15:85" s="512" customFormat="1" ht="15.75" customHeight="1">
      <c r="O811" s="518"/>
      <c r="CG811" s="517"/>
    </row>
    <row r="812" spans="15:85" s="512" customFormat="1" ht="15.75" customHeight="1">
      <c r="O812" s="518"/>
      <c r="CG812" s="517"/>
    </row>
    <row r="813" spans="15:85" s="512" customFormat="1" ht="15.75" customHeight="1">
      <c r="O813" s="518"/>
      <c r="CG813" s="517"/>
    </row>
    <row r="814" spans="15:85" s="512" customFormat="1" ht="15.75" customHeight="1">
      <c r="O814" s="518"/>
      <c r="CG814" s="517"/>
    </row>
    <row r="815" spans="15:85" s="512" customFormat="1" ht="15.75" customHeight="1">
      <c r="O815" s="518"/>
      <c r="CG815" s="517"/>
    </row>
    <row r="816" spans="15:85" s="512" customFormat="1" ht="15.75" customHeight="1">
      <c r="O816" s="518"/>
      <c r="CG816" s="517"/>
    </row>
    <row r="817" spans="15:85" s="512" customFormat="1" ht="15.75" customHeight="1">
      <c r="O817" s="518"/>
      <c r="CG817" s="517"/>
    </row>
    <row r="818" spans="15:85" s="512" customFormat="1" ht="15.75" customHeight="1">
      <c r="O818" s="518"/>
      <c r="CG818" s="517"/>
    </row>
    <row r="819" spans="15:85" s="512" customFormat="1" ht="15.75" customHeight="1">
      <c r="O819" s="518"/>
      <c r="CG819" s="517"/>
    </row>
    <row r="820" spans="15:85" s="512" customFormat="1" ht="15.75" customHeight="1">
      <c r="O820" s="518"/>
      <c r="CG820" s="517"/>
    </row>
    <row r="821" spans="15:85" s="512" customFormat="1" ht="15.75" customHeight="1">
      <c r="O821" s="518"/>
      <c r="CG821" s="517"/>
    </row>
    <row r="822" spans="15:85" s="512" customFormat="1" ht="15.75" customHeight="1">
      <c r="O822" s="518"/>
      <c r="CG822" s="517"/>
    </row>
    <row r="823" spans="15:85" s="512" customFormat="1" ht="15.75" customHeight="1">
      <c r="O823" s="518"/>
      <c r="CG823" s="517"/>
    </row>
    <row r="824" spans="15:85" s="512" customFormat="1" ht="15.75" customHeight="1">
      <c r="O824" s="518"/>
      <c r="CG824" s="517"/>
    </row>
    <row r="825" spans="15:85" s="512" customFormat="1" ht="15.75" customHeight="1">
      <c r="O825" s="518"/>
      <c r="CG825" s="517"/>
    </row>
    <row r="826" spans="15:85" s="512" customFormat="1" ht="15.75" customHeight="1">
      <c r="O826" s="518"/>
      <c r="CG826" s="517"/>
    </row>
    <row r="827" spans="15:85" s="512" customFormat="1" ht="15.75" customHeight="1">
      <c r="O827" s="518"/>
      <c r="CG827" s="517"/>
    </row>
    <row r="828" spans="15:85" s="512" customFormat="1" ht="15.75" customHeight="1">
      <c r="O828" s="518"/>
      <c r="CG828" s="517"/>
    </row>
    <row r="829" spans="15:85" s="512" customFormat="1" ht="15.75" customHeight="1">
      <c r="O829" s="518"/>
      <c r="CG829" s="517"/>
    </row>
    <row r="830" spans="15:85" s="512" customFormat="1" ht="15.75" customHeight="1">
      <c r="O830" s="518"/>
      <c r="CG830" s="517"/>
    </row>
    <row r="831" spans="15:85" s="512" customFormat="1" ht="15.75" customHeight="1">
      <c r="O831" s="518"/>
      <c r="CG831" s="517"/>
    </row>
    <row r="832" spans="15:85" s="512" customFormat="1" ht="15.75" customHeight="1">
      <c r="O832" s="518"/>
      <c r="CG832" s="517"/>
    </row>
    <row r="833" spans="15:85" s="512" customFormat="1" ht="15.75" customHeight="1">
      <c r="O833" s="518"/>
      <c r="CG833" s="517"/>
    </row>
    <row r="834" spans="15:85" s="512" customFormat="1" ht="15.75" customHeight="1">
      <c r="O834" s="518"/>
      <c r="CG834" s="517"/>
    </row>
    <row r="835" spans="15:85" s="512" customFormat="1" ht="15.75" customHeight="1">
      <c r="O835" s="518"/>
      <c r="CG835" s="517"/>
    </row>
    <row r="836" spans="15:85" s="512" customFormat="1" ht="15.75" customHeight="1">
      <c r="O836" s="518"/>
      <c r="CG836" s="517"/>
    </row>
    <row r="837" spans="15:85" s="512" customFormat="1" ht="15.75" customHeight="1">
      <c r="O837" s="518"/>
      <c r="CG837" s="517"/>
    </row>
  </sheetData>
  <sortState ref="B137:BZ143">
    <sortCondition ref="B137"/>
  </sortState>
  <mergeCells count="101">
    <mergeCell ref="BD121:BG121"/>
    <mergeCell ref="BL1:BO1"/>
    <mergeCell ref="BP1:BS1"/>
    <mergeCell ref="BD99:BG99"/>
    <mergeCell ref="BD74:BG74"/>
    <mergeCell ref="AN50:AQ50"/>
    <mergeCell ref="AN26:AQ26"/>
    <mergeCell ref="AR1:AU1"/>
    <mergeCell ref="AN1:AQ1"/>
    <mergeCell ref="AN99:AQ99"/>
    <mergeCell ref="X121:AA121"/>
    <mergeCell ref="X99:AA99"/>
    <mergeCell ref="X74:AA74"/>
    <mergeCell ref="X50:AA50"/>
    <mergeCell ref="X26:AA26"/>
    <mergeCell ref="D1:G1"/>
    <mergeCell ref="BT1:BW1"/>
    <mergeCell ref="H1:K1"/>
    <mergeCell ref="L1:O1"/>
    <mergeCell ref="AN121:AQ121"/>
    <mergeCell ref="BT146:BV146"/>
    <mergeCell ref="D148:F148"/>
    <mergeCell ref="H148:J148"/>
    <mergeCell ref="L148:N148"/>
    <mergeCell ref="P148:R148"/>
    <mergeCell ref="T148:V148"/>
    <mergeCell ref="X148:Z148"/>
    <mergeCell ref="AB148:AD148"/>
    <mergeCell ref="AF148:AH148"/>
    <mergeCell ref="AJ148:AL148"/>
    <mergeCell ref="AN148:AP148"/>
    <mergeCell ref="AR148:AT148"/>
    <mergeCell ref="AV148:AX148"/>
    <mergeCell ref="AZ148:BB148"/>
    <mergeCell ref="BD148:BF148"/>
    <mergeCell ref="BH148:BJ148"/>
    <mergeCell ref="BL148:BN148"/>
    <mergeCell ref="BP148:BR148"/>
    <mergeCell ref="BT148:BV148"/>
    <mergeCell ref="AN145:AP145"/>
    <mergeCell ref="AR145:AT145"/>
    <mergeCell ref="AV145:AX145"/>
    <mergeCell ref="AZ145:BB145"/>
    <mergeCell ref="BD145:BF145"/>
    <mergeCell ref="BH145:BJ145"/>
    <mergeCell ref="BL145:BN145"/>
    <mergeCell ref="BP145:BR145"/>
    <mergeCell ref="BT145:BV145"/>
    <mergeCell ref="D145:F145"/>
    <mergeCell ref="H145:J145"/>
    <mergeCell ref="L145:N145"/>
    <mergeCell ref="P145:R145"/>
    <mergeCell ref="T145:V145"/>
    <mergeCell ref="X145:Z145"/>
    <mergeCell ref="AB145:AD145"/>
    <mergeCell ref="AF145:AH145"/>
    <mergeCell ref="AJ145:AL145"/>
    <mergeCell ref="CK74:CL74"/>
    <mergeCell ref="CR74:CS74"/>
    <mergeCell ref="CK99:CL99"/>
    <mergeCell ref="CR99:CS99"/>
    <mergeCell ref="CH74:CI74"/>
    <mergeCell ref="CH99:CI99"/>
    <mergeCell ref="CH121:CI121"/>
    <mergeCell ref="CD74:CE74"/>
    <mergeCell ref="CD99:CE99"/>
    <mergeCell ref="CD121:CE121"/>
    <mergeCell ref="AN74:AQ74"/>
    <mergeCell ref="CK121:CL121"/>
    <mergeCell ref="CR121:CS121"/>
    <mergeCell ref="CK50:CL50"/>
    <mergeCell ref="CR50:CS50"/>
    <mergeCell ref="BD26:BG26"/>
    <mergeCell ref="CH50:CI50"/>
    <mergeCell ref="CD26:CE26"/>
    <mergeCell ref="CD50:CE50"/>
    <mergeCell ref="BD50:BG50"/>
    <mergeCell ref="CH26:CI26"/>
    <mergeCell ref="CK26:CL26"/>
    <mergeCell ref="CR26:CS26"/>
    <mergeCell ref="P1:S1"/>
    <mergeCell ref="AF1:AI1"/>
    <mergeCell ref="AB1:AE1"/>
    <mergeCell ref="X1:AA1"/>
    <mergeCell ref="T1:W1"/>
    <mergeCell ref="AJ1:AM1"/>
    <mergeCell ref="CA1:CB1"/>
    <mergeCell ref="CK1:CL1"/>
    <mergeCell ref="CR1:CS1"/>
    <mergeCell ref="AV1:AX1"/>
    <mergeCell ref="CA2:CB2"/>
    <mergeCell ref="CK2:CL2"/>
    <mergeCell ref="CR2:CS2"/>
    <mergeCell ref="CH1:CI1"/>
    <mergeCell ref="CH2:CI2"/>
    <mergeCell ref="CO2:CP2"/>
    <mergeCell ref="CD1:CE1"/>
    <mergeCell ref="CD2:CE2"/>
    <mergeCell ref="BH1:BK1"/>
    <mergeCell ref="BD1:BG1"/>
    <mergeCell ref="AZ1:BC1"/>
  </mergeCells>
  <pageMargins left="0.7" right="0.7" top="0.75" bottom="0.75" header="0.3" footer="0.3"/>
  <pageSetup orientation="portrait" horizontalDpi="1200" verticalDpi="1200" r:id="rId1"/>
  <drawing r:id="rId2"/>
  <legacyDrawing r:id="rId3"/>
  <tableParts count="14"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L691"/>
  <sheetViews>
    <sheetView topLeftCell="A43" workbookViewId="0">
      <selection activeCell="A97" sqref="A97"/>
    </sheetView>
  </sheetViews>
  <sheetFormatPr defaultRowHeight="12.75"/>
  <cols>
    <col min="1" max="1" width="22.85546875" customWidth="1"/>
    <col min="2" max="2" width="15" customWidth="1"/>
    <col min="10" max="10" width="9.28515625" customWidth="1"/>
  </cols>
  <sheetData>
    <row r="1" spans="1:12" ht="24.95" customHeight="1">
      <c r="A1" s="512" t="s">
        <v>258</v>
      </c>
      <c r="B1" s="512" t="s">
        <v>259</v>
      </c>
      <c r="C1" s="512" t="s">
        <v>276</v>
      </c>
      <c r="D1" s="512" t="s">
        <v>7</v>
      </c>
      <c r="E1" s="512" t="s">
        <v>260</v>
      </c>
      <c r="F1" s="512" t="s">
        <v>261</v>
      </c>
      <c r="G1" s="512" t="s">
        <v>262</v>
      </c>
      <c r="H1" s="512" t="s">
        <v>13</v>
      </c>
      <c r="I1" s="512" t="s">
        <v>277</v>
      </c>
      <c r="J1" s="512" t="s">
        <v>278</v>
      </c>
      <c r="K1" s="512" t="s">
        <v>263</v>
      </c>
      <c r="L1" s="512" t="s">
        <v>264</v>
      </c>
    </row>
    <row r="2" spans="1:12" ht="24.95" customHeight="1">
      <c r="A2" s="515" t="s">
        <v>137</v>
      </c>
      <c r="B2" s="515" t="s">
        <v>234</v>
      </c>
      <c r="C2" s="512" t="s">
        <v>235</v>
      </c>
      <c r="D2" s="512">
        <v>80</v>
      </c>
      <c r="E2" s="512">
        <v>36</v>
      </c>
      <c r="F2" s="512">
        <v>68</v>
      </c>
      <c r="G2" s="512">
        <v>104</v>
      </c>
      <c r="H2" s="512">
        <v>38</v>
      </c>
      <c r="I2" s="512">
        <v>259</v>
      </c>
      <c r="J2" s="512">
        <v>13.9</v>
      </c>
      <c r="K2" s="520">
        <v>0.91527777777777775</v>
      </c>
      <c r="L2" s="512">
        <v>24</v>
      </c>
    </row>
    <row r="3" spans="1:12" ht="24.95" customHeight="1">
      <c r="A3" s="515" t="s">
        <v>51</v>
      </c>
      <c r="B3" s="515" t="s">
        <v>236</v>
      </c>
      <c r="C3" s="512" t="s">
        <v>235</v>
      </c>
      <c r="D3" s="512">
        <v>77</v>
      </c>
      <c r="E3" s="512">
        <v>31</v>
      </c>
      <c r="F3" s="512">
        <v>56</v>
      </c>
      <c r="G3" s="512">
        <v>87</v>
      </c>
      <c r="H3" s="512">
        <v>23</v>
      </c>
      <c r="I3" s="512">
        <v>204</v>
      </c>
      <c r="J3" s="512">
        <v>15.2</v>
      </c>
      <c r="K3" s="520">
        <v>0.88680555555555562</v>
      </c>
      <c r="L3" s="512">
        <v>25.2</v>
      </c>
    </row>
    <row r="4" spans="1:12" ht="24.95" customHeight="1">
      <c r="A4" s="515" t="s">
        <v>43</v>
      </c>
      <c r="B4" s="515" t="s">
        <v>237</v>
      </c>
      <c r="C4" s="512" t="s">
        <v>235</v>
      </c>
      <c r="D4" s="512">
        <v>82</v>
      </c>
      <c r="E4" s="512">
        <v>28</v>
      </c>
      <c r="F4" s="512">
        <v>58</v>
      </c>
      <c r="G4" s="512">
        <v>86</v>
      </c>
      <c r="H4" s="512">
        <v>37</v>
      </c>
      <c r="I4" s="512">
        <v>223</v>
      </c>
      <c r="J4" s="512">
        <v>12.6</v>
      </c>
      <c r="K4" s="520">
        <v>0.85138888888888886</v>
      </c>
      <c r="L4" s="512">
        <v>25.1</v>
      </c>
    </row>
    <row r="5" spans="1:12" ht="24.95" customHeight="1">
      <c r="A5" s="515" t="s">
        <v>116</v>
      </c>
      <c r="B5" s="515" t="s">
        <v>238</v>
      </c>
      <c r="C5" s="512" t="s">
        <v>235</v>
      </c>
      <c r="D5" s="512">
        <v>80</v>
      </c>
      <c r="E5" s="512">
        <v>37</v>
      </c>
      <c r="F5" s="512">
        <v>47</v>
      </c>
      <c r="G5" s="512">
        <v>84</v>
      </c>
      <c r="H5" s="512">
        <v>25</v>
      </c>
      <c r="I5" s="512">
        <v>294</v>
      </c>
      <c r="J5" s="512">
        <v>12.6</v>
      </c>
      <c r="K5" s="520">
        <v>0.80555555555555547</v>
      </c>
      <c r="L5" s="512">
        <v>23.4</v>
      </c>
    </row>
    <row r="6" spans="1:12" ht="24.95" customHeight="1">
      <c r="A6" s="515" t="s">
        <v>93</v>
      </c>
      <c r="B6" s="515" t="s">
        <v>236</v>
      </c>
      <c r="C6" s="512" t="s">
        <v>239</v>
      </c>
      <c r="D6" s="512">
        <v>81</v>
      </c>
      <c r="E6" s="512">
        <v>43</v>
      </c>
      <c r="F6" s="512">
        <v>39</v>
      </c>
      <c r="G6" s="512">
        <v>82</v>
      </c>
      <c r="H6" s="512">
        <v>18</v>
      </c>
      <c r="I6" s="512">
        <v>280</v>
      </c>
      <c r="J6" s="512">
        <v>15.4</v>
      </c>
      <c r="K6" s="520">
        <v>0.81111111111111101</v>
      </c>
      <c r="L6" s="512">
        <v>23.2</v>
      </c>
    </row>
    <row r="7" spans="1:12" ht="24.95" customHeight="1">
      <c r="A7" s="515" t="s">
        <v>19</v>
      </c>
      <c r="B7" s="515" t="s">
        <v>240</v>
      </c>
      <c r="C7" s="512" t="s">
        <v>239</v>
      </c>
      <c r="D7" s="512">
        <v>82</v>
      </c>
      <c r="E7" s="512">
        <v>37</v>
      </c>
      <c r="F7" s="512">
        <v>43</v>
      </c>
      <c r="G7" s="512">
        <v>80</v>
      </c>
      <c r="H7" s="512">
        <v>20</v>
      </c>
      <c r="I7" s="512">
        <v>305</v>
      </c>
      <c r="J7" s="512">
        <v>12.1</v>
      </c>
      <c r="K7" s="520">
        <v>0.86041666666666661</v>
      </c>
      <c r="L7" s="512">
        <v>24.5</v>
      </c>
    </row>
    <row r="8" spans="1:12" ht="24.95" customHeight="1">
      <c r="A8" s="515" t="s">
        <v>119</v>
      </c>
      <c r="B8" s="515" t="s">
        <v>241</v>
      </c>
      <c r="C8" s="512" t="s">
        <v>242</v>
      </c>
      <c r="D8" s="512">
        <v>75</v>
      </c>
      <c r="E8" s="512">
        <v>27</v>
      </c>
      <c r="F8" s="512">
        <v>53</v>
      </c>
      <c r="G8" s="512">
        <v>80</v>
      </c>
      <c r="H8" s="512">
        <v>17</v>
      </c>
      <c r="I8" s="512">
        <v>250</v>
      </c>
      <c r="J8" s="512">
        <v>10.8</v>
      </c>
      <c r="K8" s="520">
        <v>0.83333333333333337</v>
      </c>
      <c r="L8" s="512">
        <v>25.4</v>
      </c>
    </row>
    <row r="9" spans="1:12" ht="24.95" customHeight="1">
      <c r="A9" s="515" t="s">
        <v>114</v>
      </c>
      <c r="B9" s="515" t="s">
        <v>243</v>
      </c>
      <c r="C9" s="512" t="s">
        <v>239</v>
      </c>
      <c r="D9" s="512">
        <v>78</v>
      </c>
      <c r="E9" s="512">
        <v>51</v>
      </c>
      <c r="F9" s="512">
        <v>28</v>
      </c>
      <c r="G9" s="512">
        <v>79</v>
      </c>
      <c r="H9" s="512">
        <v>39</v>
      </c>
      <c r="I9" s="512">
        <v>386</v>
      </c>
      <c r="J9" s="512">
        <v>13.2</v>
      </c>
      <c r="K9" s="520">
        <v>0.85555555555555562</v>
      </c>
      <c r="L9" s="512">
        <v>21.8</v>
      </c>
    </row>
    <row r="10" spans="1:12" ht="24.95" customHeight="1">
      <c r="A10" s="515" t="s">
        <v>47</v>
      </c>
      <c r="B10" s="515" t="s">
        <v>244</v>
      </c>
      <c r="C10" s="512" t="s">
        <v>235</v>
      </c>
      <c r="D10" s="512">
        <v>82</v>
      </c>
      <c r="E10" s="512">
        <v>41</v>
      </c>
      <c r="F10" s="512">
        <v>38</v>
      </c>
      <c r="G10" s="512">
        <v>79</v>
      </c>
      <c r="H10" s="512">
        <v>31</v>
      </c>
      <c r="I10" s="512">
        <v>225</v>
      </c>
      <c r="J10" s="512">
        <v>18.2</v>
      </c>
      <c r="K10" s="520">
        <v>0.82708333333333339</v>
      </c>
      <c r="L10" s="512">
        <v>27.1</v>
      </c>
    </row>
    <row r="11" spans="1:12" ht="24.95" customHeight="1">
      <c r="A11" s="515" t="s">
        <v>122</v>
      </c>
      <c r="B11" s="515" t="s">
        <v>238</v>
      </c>
      <c r="C11" s="512" t="s">
        <v>242</v>
      </c>
      <c r="D11" s="512">
        <v>81</v>
      </c>
      <c r="E11" s="512">
        <v>34</v>
      </c>
      <c r="F11" s="512">
        <v>45</v>
      </c>
      <c r="G11" s="512">
        <v>79</v>
      </c>
      <c r="H11" s="512">
        <v>19</v>
      </c>
      <c r="I11" s="512">
        <v>279</v>
      </c>
      <c r="J11" s="512">
        <v>12.2</v>
      </c>
      <c r="K11" s="520">
        <v>0.79791666666666661</v>
      </c>
      <c r="L11" s="512">
        <v>25</v>
      </c>
    </row>
    <row r="12" spans="1:12" ht="24.95" customHeight="1">
      <c r="A12" s="515" t="s">
        <v>20</v>
      </c>
      <c r="B12" s="515" t="s">
        <v>243</v>
      </c>
      <c r="C12" s="512" t="s">
        <v>235</v>
      </c>
      <c r="D12" s="512">
        <v>82</v>
      </c>
      <c r="E12" s="512">
        <v>18</v>
      </c>
      <c r="F12" s="512">
        <v>61</v>
      </c>
      <c r="G12" s="512">
        <v>79</v>
      </c>
      <c r="H12" s="512">
        <v>44</v>
      </c>
      <c r="I12" s="512">
        <v>196</v>
      </c>
      <c r="J12" s="512">
        <v>9.1999999999999993</v>
      </c>
      <c r="K12" s="520">
        <v>0.82500000000000007</v>
      </c>
      <c r="L12" s="512">
        <v>23.3</v>
      </c>
    </row>
    <row r="13" spans="1:12" ht="24.95" customHeight="1">
      <c r="A13" s="515" t="s">
        <v>72</v>
      </c>
      <c r="B13" s="515" t="s">
        <v>245</v>
      </c>
      <c r="C13" s="512" t="s">
        <v>242</v>
      </c>
      <c r="D13" s="512">
        <v>82</v>
      </c>
      <c r="E13" s="512">
        <v>34</v>
      </c>
      <c r="F13" s="512">
        <v>44</v>
      </c>
      <c r="G13" s="512">
        <v>78</v>
      </c>
      <c r="H13" s="512">
        <v>25</v>
      </c>
      <c r="I13" s="512">
        <v>313</v>
      </c>
      <c r="J13" s="512">
        <v>10.9</v>
      </c>
      <c r="K13" s="520">
        <v>0.78680555555555554</v>
      </c>
      <c r="L13" s="512">
        <v>22.7</v>
      </c>
    </row>
    <row r="14" spans="1:12" ht="24.95" customHeight="1">
      <c r="A14" s="515" t="s">
        <v>98</v>
      </c>
      <c r="B14" s="515" t="s">
        <v>244</v>
      </c>
      <c r="C14" s="512" t="s">
        <v>235</v>
      </c>
      <c r="D14" s="512">
        <v>82</v>
      </c>
      <c r="E14" s="512">
        <v>11</v>
      </c>
      <c r="F14" s="512">
        <v>65</v>
      </c>
      <c r="G14" s="512">
        <v>76</v>
      </c>
      <c r="H14" s="512">
        <v>19</v>
      </c>
      <c r="I14" s="512">
        <v>122</v>
      </c>
      <c r="J14" s="512">
        <v>9</v>
      </c>
      <c r="K14" s="520">
        <v>0.78819444444444453</v>
      </c>
      <c r="L14" s="512">
        <v>26.3</v>
      </c>
    </row>
    <row r="15" spans="1:12" ht="24.95" customHeight="1">
      <c r="A15" s="515" t="s">
        <v>60</v>
      </c>
      <c r="B15" s="515" t="s">
        <v>246</v>
      </c>
      <c r="C15" s="512" t="s">
        <v>247</v>
      </c>
      <c r="D15" s="512">
        <v>82</v>
      </c>
      <c r="E15" s="512">
        <v>20</v>
      </c>
      <c r="F15" s="512">
        <v>54</v>
      </c>
      <c r="G15" s="512">
        <v>74</v>
      </c>
      <c r="H15" s="512">
        <v>31</v>
      </c>
      <c r="I15" s="512">
        <v>257</v>
      </c>
      <c r="J15" s="512">
        <v>7.8</v>
      </c>
      <c r="K15" s="520">
        <v>1.1277777777777778</v>
      </c>
      <c r="L15" s="512">
        <v>28.6</v>
      </c>
    </row>
    <row r="16" spans="1:12" ht="24.95" customHeight="1">
      <c r="A16" s="515" t="s">
        <v>42</v>
      </c>
      <c r="B16" s="515" t="s">
        <v>234</v>
      </c>
      <c r="C16" s="512" t="s">
        <v>235</v>
      </c>
      <c r="D16" s="512">
        <v>60</v>
      </c>
      <c r="E16" s="512">
        <v>23</v>
      </c>
      <c r="F16" s="512">
        <v>49</v>
      </c>
      <c r="G16" s="512">
        <v>72</v>
      </c>
      <c r="H16" s="512">
        <v>30</v>
      </c>
      <c r="I16" s="512">
        <v>191</v>
      </c>
      <c r="J16" s="512">
        <v>12</v>
      </c>
      <c r="K16" s="520">
        <v>0.8354166666666667</v>
      </c>
      <c r="L16" s="512">
        <v>21.4</v>
      </c>
    </row>
    <row r="17" spans="1:12" ht="24.95" customHeight="1">
      <c r="A17" s="515" t="s">
        <v>49</v>
      </c>
      <c r="B17" s="515" t="s">
        <v>244</v>
      </c>
      <c r="C17" s="512" t="s">
        <v>242</v>
      </c>
      <c r="D17" s="512">
        <v>82</v>
      </c>
      <c r="E17" s="512">
        <v>33</v>
      </c>
      <c r="F17" s="512">
        <v>37</v>
      </c>
      <c r="G17" s="512">
        <v>70</v>
      </c>
      <c r="H17" s="512">
        <v>23</v>
      </c>
      <c r="I17" s="512">
        <v>285</v>
      </c>
      <c r="J17" s="512">
        <v>11.6</v>
      </c>
      <c r="K17" s="520">
        <v>0.85486111111111107</v>
      </c>
      <c r="L17" s="512">
        <v>27.3</v>
      </c>
    </row>
    <row r="18" spans="1:12" ht="24.95" customHeight="1">
      <c r="A18" s="515" t="s">
        <v>23</v>
      </c>
      <c r="B18" s="515" t="s">
        <v>248</v>
      </c>
      <c r="C18" s="512" t="s">
        <v>235</v>
      </c>
      <c r="D18" s="512">
        <v>82</v>
      </c>
      <c r="E18" s="512">
        <v>29</v>
      </c>
      <c r="F18" s="512">
        <v>41</v>
      </c>
      <c r="G18" s="512">
        <v>70</v>
      </c>
      <c r="H18" s="512">
        <v>23</v>
      </c>
      <c r="I18" s="512">
        <v>200</v>
      </c>
      <c r="J18" s="512">
        <v>14.5</v>
      </c>
      <c r="K18" s="520">
        <v>0.87013888888888891</v>
      </c>
      <c r="L18" s="512">
        <v>25.4</v>
      </c>
    </row>
    <row r="19" spans="1:12" ht="24.95" customHeight="1">
      <c r="A19" s="515" t="s">
        <v>125</v>
      </c>
      <c r="B19" s="515" t="s">
        <v>249</v>
      </c>
      <c r="C19" s="512" t="s">
        <v>235</v>
      </c>
      <c r="D19" s="512">
        <v>71</v>
      </c>
      <c r="E19" s="512">
        <v>23</v>
      </c>
      <c r="F19" s="512">
        <v>47</v>
      </c>
      <c r="G19" s="512">
        <v>70</v>
      </c>
      <c r="H19" s="512">
        <v>17</v>
      </c>
      <c r="I19" s="512">
        <v>217</v>
      </c>
      <c r="J19" s="512">
        <v>10.6</v>
      </c>
      <c r="K19" s="520">
        <v>0.77013888888888893</v>
      </c>
      <c r="L19" s="512">
        <v>22</v>
      </c>
    </row>
    <row r="20" spans="1:12" ht="24.95" customHeight="1">
      <c r="A20" s="515" t="s">
        <v>250</v>
      </c>
      <c r="B20" s="512" t="s">
        <v>251</v>
      </c>
      <c r="C20" s="512" t="s">
        <v>239</v>
      </c>
      <c r="D20" s="512">
        <v>81</v>
      </c>
      <c r="E20" s="512">
        <v>30</v>
      </c>
      <c r="F20" s="512">
        <v>39</v>
      </c>
      <c r="G20" s="512">
        <v>69</v>
      </c>
      <c r="H20" s="512">
        <v>21</v>
      </c>
      <c r="I20" s="512">
        <v>204</v>
      </c>
      <c r="J20" s="512">
        <v>14.7</v>
      </c>
      <c r="K20" s="520">
        <v>0.87222222222222223</v>
      </c>
      <c r="L20" s="512">
        <v>25.7</v>
      </c>
    </row>
    <row r="21" spans="1:12" ht="24.95" customHeight="1">
      <c r="A21" s="515" t="s">
        <v>115</v>
      </c>
      <c r="B21" s="515" t="s">
        <v>245</v>
      </c>
      <c r="C21" s="512" t="s">
        <v>239</v>
      </c>
      <c r="D21" s="512">
        <v>69</v>
      </c>
      <c r="E21" s="512">
        <v>29</v>
      </c>
      <c r="F21" s="512">
        <v>40</v>
      </c>
      <c r="G21" s="512">
        <v>69</v>
      </c>
      <c r="H21" s="512">
        <v>25</v>
      </c>
      <c r="I21" s="512">
        <v>227</v>
      </c>
      <c r="J21" s="512">
        <v>12.8</v>
      </c>
      <c r="K21" s="520">
        <v>0.81666666666666676</v>
      </c>
      <c r="L21" s="512">
        <v>22.9</v>
      </c>
    </row>
    <row r="22" spans="1:12" ht="24.95" customHeight="1">
      <c r="A22" s="515" t="s">
        <v>127</v>
      </c>
      <c r="B22" s="515" t="s">
        <v>252</v>
      </c>
      <c r="C22" s="512" t="s">
        <v>239</v>
      </c>
      <c r="D22" s="512">
        <v>82</v>
      </c>
      <c r="E22" s="512">
        <v>28</v>
      </c>
      <c r="F22" s="512">
        <v>41</v>
      </c>
      <c r="G22" s="512">
        <v>69</v>
      </c>
      <c r="H22" s="512">
        <v>19</v>
      </c>
      <c r="I22" s="512">
        <v>225</v>
      </c>
      <c r="J22" s="512">
        <v>12.4</v>
      </c>
      <c r="K22" s="520">
        <v>0.77847222222222223</v>
      </c>
      <c r="L22" s="512">
        <v>24</v>
      </c>
    </row>
    <row r="23" spans="1:12" ht="24.95" customHeight="1">
      <c r="A23" s="515" t="s">
        <v>173</v>
      </c>
      <c r="B23" s="515" t="s">
        <v>253</v>
      </c>
      <c r="C23" s="512" t="s">
        <v>239</v>
      </c>
      <c r="D23" s="512">
        <v>71</v>
      </c>
      <c r="E23" s="512">
        <v>27</v>
      </c>
      <c r="F23" s="512">
        <v>42</v>
      </c>
      <c r="G23" s="512">
        <v>69</v>
      </c>
      <c r="H23" s="512">
        <v>15</v>
      </c>
      <c r="I23" s="512">
        <v>195</v>
      </c>
      <c r="J23" s="512">
        <v>13.8</v>
      </c>
      <c r="K23" s="520">
        <v>0.85138888888888886</v>
      </c>
      <c r="L23" s="512">
        <v>22.2</v>
      </c>
    </row>
    <row r="24" spans="1:12" ht="24.95" customHeight="1">
      <c r="A24" s="515" t="s">
        <v>124</v>
      </c>
      <c r="B24" s="515" t="s">
        <v>254</v>
      </c>
      <c r="C24" s="512" t="s">
        <v>235</v>
      </c>
      <c r="D24" s="512">
        <v>80</v>
      </c>
      <c r="E24" s="512">
        <v>19</v>
      </c>
      <c r="F24" s="512">
        <v>50</v>
      </c>
      <c r="G24" s="512">
        <v>69</v>
      </c>
      <c r="H24" s="512">
        <v>19</v>
      </c>
      <c r="I24" s="512">
        <v>169</v>
      </c>
      <c r="J24" s="512">
        <v>11.2</v>
      </c>
      <c r="K24" s="520">
        <v>0.79652777777777783</v>
      </c>
      <c r="L24" s="512">
        <v>21.3</v>
      </c>
    </row>
    <row r="25" spans="1:12" ht="24.95" customHeight="1">
      <c r="A25" s="515" t="s">
        <v>95</v>
      </c>
      <c r="B25" s="515" t="s">
        <v>234</v>
      </c>
      <c r="C25" s="512" t="s">
        <v>242</v>
      </c>
      <c r="D25" s="512">
        <v>78</v>
      </c>
      <c r="E25" s="512">
        <v>35</v>
      </c>
      <c r="F25" s="512">
        <v>33</v>
      </c>
      <c r="G25" s="512">
        <v>68</v>
      </c>
      <c r="H25" s="512">
        <v>22</v>
      </c>
      <c r="I25" s="512">
        <v>218</v>
      </c>
      <c r="J25" s="512">
        <v>16.100000000000001</v>
      </c>
      <c r="K25" s="520">
        <v>0.79791666666666661</v>
      </c>
      <c r="L25" s="512">
        <v>22.2</v>
      </c>
    </row>
    <row r="26" spans="1:12" ht="24.95" customHeight="1">
      <c r="A26" s="515" t="s">
        <v>71</v>
      </c>
      <c r="B26" s="515" t="s">
        <v>245</v>
      </c>
      <c r="C26" s="512" t="s">
        <v>235</v>
      </c>
      <c r="D26" s="512">
        <v>76</v>
      </c>
      <c r="E26" s="512">
        <v>28</v>
      </c>
      <c r="F26" s="512">
        <v>40</v>
      </c>
      <c r="G26" s="512">
        <v>68</v>
      </c>
      <c r="H26" s="512">
        <v>15</v>
      </c>
      <c r="I26" s="512">
        <v>193</v>
      </c>
      <c r="J26" s="512">
        <v>14.5</v>
      </c>
      <c r="K26" s="520">
        <v>0.85277777777777775</v>
      </c>
      <c r="L26" s="512">
        <v>25.9</v>
      </c>
    </row>
    <row r="27" spans="1:12" ht="24.95" customHeight="1">
      <c r="A27" s="515" t="s">
        <v>117</v>
      </c>
      <c r="B27" s="512" t="s">
        <v>255</v>
      </c>
      <c r="C27" s="512" t="s">
        <v>242</v>
      </c>
      <c r="D27" s="512">
        <v>78</v>
      </c>
      <c r="E27" s="512">
        <v>27</v>
      </c>
      <c r="F27" s="512">
        <v>41</v>
      </c>
      <c r="G27" s="512">
        <v>68</v>
      </c>
      <c r="H27" s="512">
        <v>18</v>
      </c>
      <c r="I27" s="512">
        <v>248</v>
      </c>
      <c r="J27" s="512">
        <v>10.9</v>
      </c>
      <c r="K27" s="520">
        <v>0.80625000000000002</v>
      </c>
      <c r="L27" s="512">
        <v>21.6</v>
      </c>
    </row>
    <row r="28" spans="1:12" ht="24.95" customHeight="1">
      <c r="A28" s="515" t="s">
        <v>256</v>
      </c>
      <c r="B28" s="515" t="s">
        <v>257</v>
      </c>
      <c r="C28" s="512" t="s">
        <v>239</v>
      </c>
      <c r="D28" s="512">
        <v>82</v>
      </c>
      <c r="E28" s="512">
        <v>24</v>
      </c>
      <c r="F28" s="512">
        <v>43</v>
      </c>
      <c r="G28" s="512">
        <v>67</v>
      </c>
      <c r="H28" s="512">
        <v>17</v>
      </c>
      <c r="I28" s="512">
        <v>231</v>
      </c>
      <c r="J28" s="512">
        <v>10.4</v>
      </c>
      <c r="K28" s="520">
        <v>0.79791666666666661</v>
      </c>
      <c r="L28" s="512">
        <v>22.8</v>
      </c>
    </row>
    <row r="29" spans="1:12" ht="24.95" customHeight="1">
      <c r="A29" s="515" t="s">
        <v>45</v>
      </c>
      <c r="B29" s="515" t="s">
        <v>253</v>
      </c>
      <c r="C29" s="512" t="s">
        <v>235</v>
      </c>
      <c r="D29" s="512">
        <v>59</v>
      </c>
      <c r="E29" s="512">
        <v>24</v>
      </c>
      <c r="F29" s="512">
        <v>42</v>
      </c>
      <c r="G29" s="512">
        <v>66</v>
      </c>
      <c r="H29" s="512">
        <v>25</v>
      </c>
      <c r="I29" s="512">
        <v>188</v>
      </c>
      <c r="J29" s="512">
        <v>12.8</v>
      </c>
      <c r="K29" s="520">
        <v>0.8847222222222223</v>
      </c>
      <c r="L29" s="512">
        <v>22.3</v>
      </c>
    </row>
    <row r="30" spans="1:12" ht="24.95" customHeight="1">
      <c r="A30" s="515" t="s">
        <v>46</v>
      </c>
      <c r="B30" s="515" t="s">
        <v>246</v>
      </c>
      <c r="C30" s="512" t="s">
        <v>235</v>
      </c>
      <c r="D30" s="512">
        <v>75</v>
      </c>
      <c r="E30" s="512">
        <v>23</v>
      </c>
      <c r="F30" s="512">
        <v>43</v>
      </c>
      <c r="G30" s="512">
        <v>66</v>
      </c>
      <c r="H30" s="512">
        <v>22</v>
      </c>
      <c r="I30" s="512">
        <v>223</v>
      </c>
      <c r="J30" s="512">
        <v>10.3</v>
      </c>
      <c r="K30" s="520">
        <v>0.7583333333333333</v>
      </c>
      <c r="L30" s="512">
        <v>23.8</v>
      </c>
    </row>
    <row r="31" spans="1:12" ht="24.95" customHeight="1">
      <c r="A31" s="515" t="s">
        <v>21</v>
      </c>
      <c r="B31" s="515" t="s">
        <v>241</v>
      </c>
      <c r="C31" s="512" t="s">
        <v>239</v>
      </c>
      <c r="D31" s="512">
        <v>80</v>
      </c>
      <c r="E31" s="512">
        <v>28</v>
      </c>
      <c r="F31" s="512">
        <v>37</v>
      </c>
      <c r="G31" s="512">
        <v>65</v>
      </c>
      <c r="H31" s="512">
        <v>20</v>
      </c>
      <c r="I31" s="512">
        <v>200</v>
      </c>
      <c r="J31" s="512">
        <v>14</v>
      </c>
      <c r="K31" s="520">
        <v>0.81388888888888899</v>
      </c>
      <c r="L31" s="512">
        <v>25.4</v>
      </c>
    </row>
    <row r="32" spans="1:12" ht="24.95" customHeight="1">
      <c r="A32" s="516" t="s">
        <v>232</v>
      </c>
      <c r="B32" s="516" t="s">
        <v>249</v>
      </c>
      <c r="C32" s="512" t="s">
        <v>242</v>
      </c>
      <c r="D32" s="512">
        <v>81</v>
      </c>
      <c r="E32" s="512">
        <v>26</v>
      </c>
      <c r="F32" s="512">
        <v>39</v>
      </c>
      <c r="G32" s="512">
        <v>65</v>
      </c>
      <c r="H32" s="512">
        <v>10</v>
      </c>
      <c r="I32" s="512">
        <v>222</v>
      </c>
      <c r="J32" s="512">
        <v>11.7</v>
      </c>
      <c r="K32" s="520">
        <v>0.77777777777777779</v>
      </c>
      <c r="L32" s="512">
        <v>22.7</v>
      </c>
    </row>
    <row r="33" spans="1:12" ht="24.95" customHeight="1">
      <c r="A33" s="516" t="s">
        <v>172</v>
      </c>
      <c r="B33" s="516" t="s">
        <v>249</v>
      </c>
      <c r="C33" s="512" t="s">
        <v>235</v>
      </c>
      <c r="D33" s="512">
        <v>80</v>
      </c>
      <c r="E33" s="512">
        <v>28</v>
      </c>
      <c r="F33" s="512">
        <v>36</v>
      </c>
      <c r="G33" s="512">
        <v>64</v>
      </c>
      <c r="H33" s="512">
        <v>22</v>
      </c>
      <c r="I33" s="512">
        <v>201</v>
      </c>
      <c r="J33" s="512">
        <v>13.9</v>
      </c>
      <c r="K33" s="520">
        <v>0.8256944444444444</v>
      </c>
      <c r="L33" s="512">
        <v>24.3</v>
      </c>
    </row>
    <row r="34" spans="1:12" ht="24.95" customHeight="1">
      <c r="A34" s="516" t="s">
        <v>171</v>
      </c>
      <c r="B34" s="516" t="s">
        <v>252</v>
      </c>
      <c r="C34" s="512" t="s">
        <v>235</v>
      </c>
      <c r="D34" s="512">
        <v>82</v>
      </c>
      <c r="E34" s="512">
        <v>23</v>
      </c>
      <c r="F34" s="512">
        <v>41</v>
      </c>
      <c r="G34" s="512">
        <v>64</v>
      </c>
      <c r="H34" s="512">
        <v>15</v>
      </c>
      <c r="I34" s="512">
        <v>170</v>
      </c>
      <c r="J34" s="512">
        <v>13.5</v>
      </c>
      <c r="K34" s="520">
        <v>0.83333333333333337</v>
      </c>
      <c r="L34" s="512">
        <v>26.1</v>
      </c>
    </row>
    <row r="35" spans="1:12" ht="24.95" customHeight="1">
      <c r="A35" s="516" t="s">
        <v>177</v>
      </c>
      <c r="B35" s="516" t="s">
        <v>265</v>
      </c>
      <c r="C35" s="512" t="s">
        <v>235</v>
      </c>
      <c r="D35" s="512">
        <v>82</v>
      </c>
      <c r="E35" s="512">
        <v>33</v>
      </c>
      <c r="F35" s="512">
        <v>30</v>
      </c>
      <c r="G35" s="512">
        <v>63</v>
      </c>
      <c r="H35" s="512">
        <v>20</v>
      </c>
      <c r="I35" s="512">
        <v>237</v>
      </c>
      <c r="J35" s="512">
        <v>13.9</v>
      </c>
      <c r="K35" s="520">
        <v>0.73472222222222217</v>
      </c>
      <c r="L35" s="512">
        <v>22.5</v>
      </c>
    </row>
    <row r="36" spans="1:12" ht="24.95" customHeight="1">
      <c r="A36" s="516" t="s">
        <v>188</v>
      </c>
      <c r="B36" s="516" t="s">
        <v>249</v>
      </c>
      <c r="C36" s="512" t="s">
        <v>235</v>
      </c>
      <c r="D36" s="512">
        <v>82</v>
      </c>
      <c r="E36" s="512">
        <v>24</v>
      </c>
      <c r="F36" s="512">
        <v>39</v>
      </c>
      <c r="G36" s="512">
        <v>63</v>
      </c>
      <c r="H36" s="512">
        <v>17</v>
      </c>
      <c r="I36" s="512">
        <v>241</v>
      </c>
      <c r="J36" s="512">
        <v>10</v>
      </c>
      <c r="K36" s="520">
        <v>0.72222222222222221</v>
      </c>
      <c r="L36" s="512">
        <v>21.2</v>
      </c>
    </row>
    <row r="37" spans="1:12" ht="24.95" customHeight="1">
      <c r="A37" s="516" t="s">
        <v>29</v>
      </c>
      <c r="B37" s="516" t="s">
        <v>266</v>
      </c>
      <c r="C37" s="512" t="s">
        <v>242</v>
      </c>
      <c r="D37" s="512">
        <v>68</v>
      </c>
      <c r="E37" s="512">
        <v>33</v>
      </c>
      <c r="F37" s="512">
        <v>29</v>
      </c>
      <c r="G37" s="512">
        <v>62</v>
      </c>
      <c r="H37" s="512">
        <v>17</v>
      </c>
      <c r="I37" s="512">
        <v>211</v>
      </c>
      <c r="J37" s="512">
        <v>15.6</v>
      </c>
      <c r="K37" s="520">
        <v>0.84444444444444444</v>
      </c>
      <c r="L37" s="512">
        <v>27.5</v>
      </c>
    </row>
    <row r="38" spans="1:12" ht="24.95" customHeight="1">
      <c r="A38" s="516" t="s">
        <v>54</v>
      </c>
      <c r="B38" s="516" t="s">
        <v>254</v>
      </c>
      <c r="C38" s="512" t="s">
        <v>235</v>
      </c>
      <c r="D38" s="512">
        <v>80</v>
      </c>
      <c r="E38" s="512">
        <v>30</v>
      </c>
      <c r="F38" s="512">
        <v>32</v>
      </c>
      <c r="G38" s="512">
        <v>62</v>
      </c>
      <c r="H38" s="512">
        <v>11</v>
      </c>
      <c r="I38" s="512">
        <v>243</v>
      </c>
      <c r="J38" s="512">
        <v>12.3</v>
      </c>
      <c r="K38" s="520">
        <v>0.74930555555555556</v>
      </c>
      <c r="L38" s="512">
        <v>24.8</v>
      </c>
    </row>
    <row r="39" spans="1:12" ht="24.95" customHeight="1">
      <c r="A39" s="516" t="s">
        <v>48</v>
      </c>
      <c r="B39" s="516" t="s">
        <v>237</v>
      </c>
      <c r="C39" s="512" t="s">
        <v>239</v>
      </c>
      <c r="D39" s="512">
        <v>82</v>
      </c>
      <c r="E39" s="512">
        <v>23</v>
      </c>
      <c r="F39" s="512">
        <v>39</v>
      </c>
      <c r="G39" s="512">
        <v>62</v>
      </c>
      <c r="H39" s="512">
        <v>23</v>
      </c>
      <c r="I39" s="512">
        <v>235</v>
      </c>
      <c r="J39" s="512">
        <v>9.8000000000000007</v>
      </c>
      <c r="K39" s="520">
        <v>0.71875</v>
      </c>
      <c r="L39" s="512">
        <v>22.2</v>
      </c>
    </row>
    <row r="40" spans="1:12" ht="24.95" customHeight="1">
      <c r="A40" s="516" t="s">
        <v>57</v>
      </c>
      <c r="B40" s="516" t="s">
        <v>240</v>
      </c>
      <c r="C40" s="512" t="s">
        <v>242</v>
      </c>
      <c r="D40" s="512">
        <v>80</v>
      </c>
      <c r="E40" s="512">
        <v>30</v>
      </c>
      <c r="F40" s="512">
        <v>31</v>
      </c>
      <c r="G40" s="512">
        <v>61</v>
      </c>
      <c r="H40" s="512">
        <v>15</v>
      </c>
      <c r="I40" s="512">
        <v>279</v>
      </c>
      <c r="J40" s="512">
        <v>10.8</v>
      </c>
      <c r="K40" s="520">
        <v>0.87708333333333333</v>
      </c>
      <c r="L40" s="512">
        <v>26</v>
      </c>
    </row>
    <row r="41" spans="1:12" ht="24.95" customHeight="1">
      <c r="A41" s="516" t="s">
        <v>74</v>
      </c>
      <c r="B41" s="516" t="s">
        <v>254</v>
      </c>
      <c r="C41" s="512" t="s">
        <v>239</v>
      </c>
      <c r="D41" s="512">
        <v>78</v>
      </c>
      <c r="E41" s="512">
        <v>30</v>
      </c>
      <c r="F41" s="512">
        <v>31</v>
      </c>
      <c r="G41" s="512">
        <v>61</v>
      </c>
      <c r="H41" s="512">
        <v>14</v>
      </c>
      <c r="I41" s="512">
        <v>209</v>
      </c>
      <c r="J41" s="512">
        <v>14.4</v>
      </c>
      <c r="K41" s="520">
        <v>0.7583333333333333</v>
      </c>
      <c r="L41" s="512">
        <v>20.5</v>
      </c>
    </row>
    <row r="42" spans="1:12" ht="24.95" customHeight="1">
      <c r="A42" s="516" t="s">
        <v>18</v>
      </c>
      <c r="B42" s="516" t="s">
        <v>234</v>
      </c>
      <c r="C42" s="512" t="s">
        <v>242</v>
      </c>
      <c r="D42" s="512">
        <v>59</v>
      </c>
      <c r="E42" s="512">
        <v>27</v>
      </c>
      <c r="F42" s="512">
        <v>34</v>
      </c>
      <c r="G42" s="512">
        <v>61</v>
      </c>
      <c r="H42" s="512">
        <v>26</v>
      </c>
      <c r="I42" s="512">
        <v>238</v>
      </c>
      <c r="J42" s="512">
        <v>11.3</v>
      </c>
      <c r="K42" s="520">
        <v>0.7680555555555556</v>
      </c>
      <c r="L42" s="512">
        <v>21.2</v>
      </c>
    </row>
    <row r="43" spans="1:12" ht="24.95" customHeight="1">
      <c r="A43" s="516" t="s">
        <v>118</v>
      </c>
      <c r="B43" s="516" t="s">
        <v>267</v>
      </c>
      <c r="C43" s="512" t="s">
        <v>235</v>
      </c>
      <c r="D43" s="512">
        <v>79</v>
      </c>
      <c r="E43" s="512">
        <v>21</v>
      </c>
      <c r="F43" s="512">
        <v>40</v>
      </c>
      <c r="G43" s="512">
        <v>61</v>
      </c>
      <c r="H43" s="512">
        <v>12</v>
      </c>
      <c r="I43" s="512">
        <v>230</v>
      </c>
      <c r="J43" s="512">
        <v>9.1</v>
      </c>
      <c r="K43" s="520">
        <v>0.84513888888888899</v>
      </c>
      <c r="L43" s="512">
        <v>26.1</v>
      </c>
    </row>
    <row r="44" spans="1:12" ht="24.95" customHeight="1">
      <c r="A44" s="516" t="s">
        <v>39</v>
      </c>
      <c r="B44" s="516" t="s">
        <v>245</v>
      </c>
      <c r="C44" s="512" t="s">
        <v>247</v>
      </c>
      <c r="D44" s="512">
        <v>79</v>
      </c>
      <c r="E44" s="512">
        <v>6</v>
      </c>
      <c r="F44" s="512">
        <v>55</v>
      </c>
      <c r="G44" s="512">
        <v>61</v>
      </c>
      <c r="H44" s="512">
        <v>21</v>
      </c>
      <c r="I44" s="512">
        <v>198</v>
      </c>
      <c r="J44" s="512">
        <v>3</v>
      </c>
      <c r="K44" s="520">
        <v>1.0263888888888888</v>
      </c>
      <c r="L44" s="512">
        <v>30.1</v>
      </c>
    </row>
    <row r="45" spans="1:12" ht="24.95" customHeight="1">
      <c r="A45" s="516" t="s">
        <v>52</v>
      </c>
      <c r="B45" s="516" t="s">
        <v>268</v>
      </c>
      <c r="C45" s="512" t="s">
        <v>242</v>
      </c>
      <c r="D45" s="512">
        <v>73</v>
      </c>
      <c r="E45" s="512">
        <v>39</v>
      </c>
      <c r="F45" s="512">
        <v>21</v>
      </c>
      <c r="G45" s="512">
        <v>60</v>
      </c>
      <c r="H45" s="512">
        <v>17</v>
      </c>
      <c r="I45" s="512">
        <v>270</v>
      </c>
      <c r="J45" s="512">
        <v>14.4</v>
      </c>
      <c r="K45" s="520">
        <v>0.77013888888888893</v>
      </c>
      <c r="L45" s="512">
        <v>23.6</v>
      </c>
    </row>
    <row r="46" spans="1:12" ht="24.95" customHeight="1">
      <c r="A46" s="516" t="s">
        <v>26</v>
      </c>
      <c r="B46" s="516" t="s">
        <v>269</v>
      </c>
      <c r="C46" s="512" t="s">
        <v>239</v>
      </c>
      <c r="D46" s="512">
        <v>82</v>
      </c>
      <c r="E46" s="512">
        <v>30</v>
      </c>
      <c r="F46" s="512">
        <v>30</v>
      </c>
      <c r="G46" s="512">
        <v>60</v>
      </c>
      <c r="H46" s="512">
        <v>17</v>
      </c>
      <c r="I46" s="512">
        <v>226</v>
      </c>
      <c r="J46" s="512">
        <v>13.3</v>
      </c>
      <c r="K46" s="520">
        <v>0.77430555555555547</v>
      </c>
      <c r="L46" s="512">
        <v>22.4</v>
      </c>
    </row>
    <row r="47" spans="1:12" ht="24.95" customHeight="1">
      <c r="A47" s="516" t="s">
        <v>50</v>
      </c>
      <c r="B47" s="516" t="s">
        <v>245</v>
      </c>
      <c r="C47" s="512" t="s">
        <v>239</v>
      </c>
      <c r="D47" s="512">
        <v>72</v>
      </c>
      <c r="E47" s="512">
        <v>30</v>
      </c>
      <c r="F47" s="512">
        <v>30</v>
      </c>
      <c r="G47" s="512">
        <v>60</v>
      </c>
      <c r="H47" s="512">
        <v>13</v>
      </c>
      <c r="I47" s="512">
        <v>241</v>
      </c>
      <c r="J47" s="512">
        <v>12.4</v>
      </c>
      <c r="K47" s="520">
        <v>0.76111111111111107</v>
      </c>
      <c r="L47" s="512">
        <v>24.3</v>
      </c>
    </row>
    <row r="48" spans="1:12" ht="24.95" customHeight="1">
      <c r="A48" s="516" t="s">
        <v>233</v>
      </c>
      <c r="B48" s="516" t="s">
        <v>237</v>
      </c>
      <c r="C48" s="512" t="s">
        <v>239</v>
      </c>
      <c r="D48" s="512">
        <v>82</v>
      </c>
      <c r="E48" s="512">
        <v>29</v>
      </c>
      <c r="F48" s="512">
        <v>31</v>
      </c>
      <c r="G48" s="512">
        <v>60</v>
      </c>
      <c r="H48" s="512">
        <v>24</v>
      </c>
      <c r="I48" s="512">
        <v>209</v>
      </c>
      <c r="J48" s="512">
        <v>13.9</v>
      </c>
      <c r="K48" s="520">
        <v>0.69861111111111107</v>
      </c>
      <c r="L48" s="512">
        <v>20.7</v>
      </c>
    </row>
    <row r="49" spans="1:12" ht="24.95" customHeight="1">
      <c r="A49" s="516" t="s">
        <v>270</v>
      </c>
      <c r="B49" s="516" t="s">
        <v>249</v>
      </c>
      <c r="C49" s="512" t="s">
        <v>235</v>
      </c>
      <c r="D49" s="512">
        <v>71</v>
      </c>
      <c r="E49" s="512">
        <v>25</v>
      </c>
      <c r="F49" s="512">
        <v>35</v>
      </c>
      <c r="G49" s="512">
        <v>60</v>
      </c>
      <c r="H49" s="512">
        <v>15</v>
      </c>
      <c r="I49" s="512">
        <v>150</v>
      </c>
      <c r="J49" s="512">
        <v>16.7</v>
      </c>
      <c r="K49" s="520">
        <v>0.76597222222222217</v>
      </c>
      <c r="L49" s="512">
        <v>22.6</v>
      </c>
    </row>
    <row r="50" spans="1:12" ht="24.95" customHeight="1">
      <c r="A50" s="516" t="s">
        <v>271</v>
      </c>
      <c r="B50" s="516" t="s">
        <v>266</v>
      </c>
      <c r="C50" s="512" t="s">
        <v>239</v>
      </c>
      <c r="D50" s="512">
        <v>79</v>
      </c>
      <c r="E50" s="512">
        <v>21</v>
      </c>
      <c r="F50" s="512">
        <v>39</v>
      </c>
      <c r="G50" s="512">
        <v>60</v>
      </c>
      <c r="H50" s="512">
        <v>15</v>
      </c>
      <c r="I50" s="512">
        <v>152</v>
      </c>
      <c r="J50" s="512">
        <v>13.8</v>
      </c>
      <c r="K50" s="520">
        <v>0.7909722222222223</v>
      </c>
      <c r="L50" s="512">
        <v>25.7</v>
      </c>
    </row>
    <row r="51" spans="1:12" ht="24.95" customHeight="1">
      <c r="A51" s="516" t="s">
        <v>189</v>
      </c>
      <c r="B51" s="516" t="s">
        <v>254</v>
      </c>
      <c r="C51" s="512" t="s">
        <v>242</v>
      </c>
      <c r="D51" s="512">
        <v>80</v>
      </c>
      <c r="E51" s="512">
        <v>24</v>
      </c>
      <c r="F51" s="512">
        <v>35</v>
      </c>
      <c r="G51" s="512">
        <v>59</v>
      </c>
      <c r="H51" s="512">
        <v>12</v>
      </c>
      <c r="I51" s="512">
        <v>153</v>
      </c>
      <c r="J51" s="512">
        <v>15.7</v>
      </c>
      <c r="K51" s="520">
        <v>0.72361111111111109</v>
      </c>
      <c r="L51" s="512">
        <v>20</v>
      </c>
    </row>
    <row r="52" spans="1:12" ht="24.95" customHeight="1">
      <c r="A52" s="516" t="s">
        <v>174</v>
      </c>
      <c r="B52" s="516" t="s">
        <v>272</v>
      </c>
      <c r="C52" s="512" t="s">
        <v>242</v>
      </c>
      <c r="D52" s="512">
        <v>81</v>
      </c>
      <c r="E52" s="512">
        <v>23</v>
      </c>
      <c r="F52" s="512">
        <v>36</v>
      </c>
      <c r="G52" s="512">
        <v>59</v>
      </c>
      <c r="H52" s="512">
        <v>11</v>
      </c>
      <c r="I52" s="512">
        <v>165</v>
      </c>
      <c r="J52" s="512">
        <v>13.9</v>
      </c>
      <c r="K52" s="520">
        <v>0.75138888888888899</v>
      </c>
      <c r="L52" s="512">
        <v>23.5</v>
      </c>
    </row>
    <row r="53" spans="1:12" ht="24.95" customHeight="1">
      <c r="A53" s="516" t="s">
        <v>273</v>
      </c>
      <c r="B53" s="516" t="s">
        <v>274</v>
      </c>
      <c r="C53" s="512" t="s">
        <v>242</v>
      </c>
      <c r="D53" s="512">
        <v>77</v>
      </c>
      <c r="E53" s="512">
        <v>19</v>
      </c>
      <c r="F53" s="512">
        <v>40</v>
      </c>
      <c r="G53" s="512">
        <v>59</v>
      </c>
      <c r="H53" s="512">
        <v>17</v>
      </c>
      <c r="I53" s="512">
        <v>170</v>
      </c>
      <c r="J53" s="512">
        <v>11.2</v>
      </c>
      <c r="K53" s="520">
        <v>0.71388888888888891</v>
      </c>
      <c r="L53" s="512">
        <v>22.5</v>
      </c>
    </row>
    <row r="54" spans="1:12" ht="24.95" customHeight="1">
      <c r="A54" s="516" t="s">
        <v>148</v>
      </c>
      <c r="B54" s="516" t="s">
        <v>246</v>
      </c>
      <c r="C54" s="512" t="s">
        <v>235</v>
      </c>
      <c r="D54" s="512">
        <v>82</v>
      </c>
      <c r="E54" s="512">
        <v>26</v>
      </c>
      <c r="F54" s="512">
        <v>32</v>
      </c>
      <c r="G54" s="512">
        <v>58</v>
      </c>
      <c r="H54" s="512">
        <v>14</v>
      </c>
      <c r="I54" s="512">
        <v>215</v>
      </c>
      <c r="J54" s="512">
        <v>12.1</v>
      </c>
      <c r="K54" s="520">
        <v>0.77986111111111101</v>
      </c>
      <c r="L54" s="512">
        <v>24.8</v>
      </c>
    </row>
    <row r="55" spans="1:12" ht="24.95" customHeight="1">
      <c r="A55" s="516" t="s">
        <v>275</v>
      </c>
      <c r="B55" s="516" t="s">
        <v>272</v>
      </c>
      <c r="C55" s="512" t="s">
        <v>235</v>
      </c>
      <c r="D55" s="512">
        <v>75</v>
      </c>
      <c r="E55" s="512">
        <v>25</v>
      </c>
      <c r="F55" s="512">
        <v>33</v>
      </c>
      <c r="G55" s="512">
        <v>58</v>
      </c>
      <c r="H55" s="512">
        <v>20</v>
      </c>
      <c r="I55" s="512">
        <v>131</v>
      </c>
      <c r="J55" s="512">
        <v>19.100000000000001</v>
      </c>
      <c r="K55" s="520">
        <v>0.83194444444444438</v>
      </c>
      <c r="L55" s="512">
        <v>23.9</v>
      </c>
    </row>
    <row r="56" spans="1:12" ht="24.95" customHeight="1">
      <c r="A56" s="516" t="s">
        <v>190</v>
      </c>
      <c r="B56" s="516" t="s">
        <v>253</v>
      </c>
      <c r="C56" s="512" t="s">
        <v>235</v>
      </c>
      <c r="D56" s="512">
        <v>80</v>
      </c>
      <c r="E56" s="512">
        <v>25</v>
      </c>
      <c r="F56" s="512">
        <v>33</v>
      </c>
      <c r="G56" s="512">
        <v>58</v>
      </c>
      <c r="H56" s="512">
        <v>20</v>
      </c>
      <c r="I56" s="512">
        <v>167</v>
      </c>
      <c r="J56" s="512">
        <v>15</v>
      </c>
      <c r="K56" s="520">
        <v>0.76388888888888884</v>
      </c>
      <c r="L56" s="512">
        <v>24.8</v>
      </c>
    </row>
    <row r="57" spans="1:12" ht="24.95" customHeight="1">
      <c r="A57" s="516" t="s">
        <v>191</v>
      </c>
      <c r="B57" s="516" t="s">
        <v>241</v>
      </c>
      <c r="C57" s="512" t="s">
        <v>242</v>
      </c>
      <c r="D57" s="512">
        <v>78</v>
      </c>
      <c r="E57" s="512">
        <v>28</v>
      </c>
      <c r="F57" s="512">
        <v>29</v>
      </c>
      <c r="G57" s="512">
        <v>57</v>
      </c>
      <c r="H57" s="512">
        <v>13</v>
      </c>
      <c r="I57" s="512">
        <v>220</v>
      </c>
      <c r="J57" s="512">
        <v>12.7</v>
      </c>
      <c r="K57" s="520">
        <v>0.79652777777777783</v>
      </c>
      <c r="L57" s="512">
        <v>25</v>
      </c>
    </row>
    <row r="58" spans="1:12" ht="24.95" customHeight="1">
      <c r="A58" s="516" t="s">
        <v>138</v>
      </c>
      <c r="B58" s="516" t="s">
        <v>266</v>
      </c>
      <c r="C58" s="512" t="s">
        <v>235</v>
      </c>
      <c r="D58" s="512">
        <v>74</v>
      </c>
      <c r="E58" s="512">
        <v>27</v>
      </c>
      <c r="F58" s="512">
        <v>30</v>
      </c>
      <c r="G58" s="512">
        <v>57</v>
      </c>
      <c r="H58" s="512">
        <v>16</v>
      </c>
      <c r="I58" s="512">
        <v>165</v>
      </c>
      <c r="J58" s="512">
        <v>16.399999999999999</v>
      </c>
      <c r="K58" s="520">
        <v>0.81388888888888899</v>
      </c>
      <c r="L58" s="512">
        <v>27.4</v>
      </c>
    </row>
    <row r="59" spans="1:12" ht="24.95" customHeight="1">
      <c r="A59" s="516" t="s">
        <v>195</v>
      </c>
      <c r="B59" s="516" t="s">
        <v>234</v>
      </c>
      <c r="C59" s="512" t="s">
        <v>242</v>
      </c>
      <c r="D59" s="512">
        <v>81</v>
      </c>
      <c r="E59" s="512">
        <v>21</v>
      </c>
      <c r="F59" s="512">
        <v>36</v>
      </c>
      <c r="G59" s="512">
        <v>57</v>
      </c>
      <c r="H59" s="512">
        <v>21</v>
      </c>
      <c r="I59" s="512">
        <v>172</v>
      </c>
      <c r="J59" s="512">
        <v>12.2</v>
      </c>
      <c r="K59" s="520">
        <v>0.65416666666666667</v>
      </c>
      <c r="L59" s="512">
        <v>20.2</v>
      </c>
    </row>
    <row r="60" spans="1:12" ht="24.95" customHeight="1">
      <c r="A60" s="516" t="s">
        <v>126</v>
      </c>
      <c r="B60" s="516" t="s">
        <v>274</v>
      </c>
      <c r="C60" s="512" t="s">
        <v>235</v>
      </c>
      <c r="D60" s="512">
        <v>82</v>
      </c>
      <c r="E60" s="512">
        <v>17</v>
      </c>
      <c r="F60" s="512">
        <v>40</v>
      </c>
      <c r="G60" s="512">
        <v>57</v>
      </c>
      <c r="H60" s="512">
        <v>18</v>
      </c>
      <c r="I60" s="512">
        <v>199</v>
      </c>
      <c r="J60" s="512">
        <v>8.5</v>
      </c>
      <c r="K60" s="520">
        <v>0.75208333333333333</v>
      </c>
      <c r="L60" s="512">
        <v>24.9</v>
      </c>
    </row>
    <row r="61" spans="1:12" ht="24.95" customHeight="1">
      <c r="A61" s="516" t="s">
        <v>94</v>
      </c>
      <c r="B61" s="516" t="s">
        <v>269</v>
      </c>
      <c r="C61" s="512" t="s">
        <v>242</v>
      </c>
      <c r="D61" s="512">
        <v>67</v>
      </c>
      <c r="E61" s="512">
        <v>29</v>
      </c>
      <c r="F61" s="512">
        <v>27</v>
      </c>
      <c r="G61" s="512">
        <v>56</v>
      </c>
      <c r="H61" s="512">
        <v>20</v>
      </c>
      <c r="I61" s="512">
        <v>245</v>
      </c>
      <c r="J61" s="512">
        <v>11.8</v>
      </c>
      <c r="K61" s="520">
        <v>0.85069444444444453</v>
      </c>
      <c r="L61" s="512">
        <v>25</v>
      </c>
    </row>
    <row r="62" spans="1:12" ht="24.95" customHeight="1">
      <c r="A62" s="515" t="s">
        <v>180</v>
      </c>
      <c r="B62" s="515" t="s">
        <v>266</v>
      </c>
      <c r="C62" s="518" t="s">
        <v>242</v>
      </c>
      <c r="D62" s="518">
        <v>80</v>
      </c>
      <c r="E62" s="518">
        <v>25</v>
      </c>
      <c r="F62" s="518">
        <v>31</v>
      </c>
      <c r="G62" s="518">
        <v>56</v>
      </c>
      <c r="H62" s="518">
        <v>10</v>
      </c>
      <c r="I62" s="518">
        <v>188</v>
      </c>
      <c r="J62" s="518">
        <v>13.3</v>
      </c>
      <c r="K62" s="521">
        <v>0.72986111111111107</v>
      </c>
      <c r="L62" s="518">
        <v>24.8</v>
      </c>
    </row>
    <row r="63" spans="1:12" ht="24.95" customHeight="1">
      <c r="A63" s="515" t="s">
        <v>107</v>
      </c>
      <c r="B63" s="515" t="s">
        <v>279</v>
      </c>
      <c r="C63" s="518" t="s">
        <v>247</v>
      </c>
      <c r="D63" s="518">
        <v>79</v>
      </c>
      <c r="E63" s="518">
        <v>23</v>
      </c>
      <c r="F63" s="518">
        <v>33</v>
      </c>
      <c r="G63" s="518">
        <v>56</v>
      </c>
      <c r="H63" s="518">
        <v>26</v>
      </c>
      <c r="I63" s="518">
        <v>195</v>
      </c>
      <c r="J63" s="518">
        <v>11.8</v>
      </c>
      <c r="K63" s="521">
        <v>1.1208333333333333</v>
      </c>
      <c r="L63" s="518">
        <v>30.7</v>
      </c>
    </row>
    <row r="64" spans="1:12" ht="24.95" customHeight="1">
      <c r="A64" s="515" t="s">
        <v>61</v>
      </c>
      <c r="B64" s="515" t="s">
        <v>252</v>
      </c>
      <c r="C64" s="518" t="s">
        <v>239</v>
      </c>
      <c r="D64" s="518">
        <v>78</v>
      </c>
      <c r="E64" s="518">
        <v>20</v>
      </c>
      <c r="F64" s="518">
        <v>36</v>
      </c>
      <c r="G64" s="518">
        <v>56</v>
      </c>
      <c r="H64" s="518">
        <v>26</v>
      </c>
      <c r="I64" s="518">
        <v>256</v>
      </c>
      <c r="J64" s="518">
        <v>7.8</v>
      </c>
      <c r="K64" s="521">
        <v>0.96180555555555547</v>
      </c>
      <c r="L64" s="518">
        <v>25.4</v>
      </c>
    </row>
    <row r="65" spans="1:12" ht="24.95" customHeight="1">
      <c r="A65" s="515" t="s">
        <v>77</v>
      </c>
      <c r="B65" s="515" t="s">
        <v>241</v>
      </c>
      <c r="C65" s="518" t="s">
        <v>235</v>
      </c>
      <c r="D65" s="518">
        <v>80</v>
      </c>
      <c r="E65" s="518">
        <v>19</v>
      </c>
      <c r="F65" s="518">
        <v>37</v>
      </c>
      <c r="G65" s="518">
        <v>56</v>
      </c>
      <c r="H65" s="518">
        <v>20</v>
      </c>
      <c r="I65" s="518">
        <v>178</v>
      </c>
      <c r="J65" s="518">
        <v>10.7</v>
      </c>
      <c r="K65" s="521">
        <v>0.84930555555555554</v>
      </c>
      <c r="L65" s="518">
        <v>26.1</v>
      </c>
    </row>
    <row r="66" spans="1:12" ht="24.95" customHeight="1">
      <c r="A66" s="515" t="s">
        <v>196</v>
      </c>
      <c r="B66" s="515" t="s">
        <v>246</v>
      </c>
      <c r="C66" s="518" t="s">
        <v>242</v>
      </c>
      <c r="D66" s="518">
        <v>79</v>
      </c>
      <c r="E66" s="518">
        <v>24</v>
      </c>
      <c r="F66" s="518">
        <v>31</v>
      </c>
      <c r="G66" s="518">
        <v>55</v>
      </c>
      <c r="H66" s="518">
        <v>15</v>
      </c>
      <c r="I66" s="518">
        <v>159</v>
      </c>
      <c r="J66" s="518">
        <v>15.1</v>
      </c>
      <c r="K66" s="521">
        <v>0.73472222222222217</v>
      </c>
      <c r="L66" s="518">
        <v>23.8</v>
      </c>
    </row>
    <row r="67" spans="1:12" ht="24.95" customHeight="1">
      <c r="A67" s="515" t="s">
        <v>64</v>
      </c>
      <c r="B67" s="515" t="s">
        <v>272</v>
      </c>
      <c r="C67" s="518" t="s">
        <v>247</v>
      </c>
      <c r="D67" s="518">
        <v>75</v>
      </c>
      <c r="E67" s="518">
        <v>13</v>
      </c>
      <c r="F67" s="518">
        <v>42</v>
      </c>
      <c r="G67" s="518">
        <v>55</v>
      </c>
      <c r="H67" s="518">
        <v>14</v>
      </c>
      <c r="I67" s="518">
        <v>170</v>
      </c>
      <c r="J67" s="518">
        <v>7.6</v>
      </c>
      <c r="K67" s="521">
        <v>0.93472222222222223</v>
      </c>
      <c r="L67" s="518">
        <v>26.7</v>
      </c>
    </row>
    <row r="68" spans="1:12" ht="24.95" customHeight="1">
      <c r="A68" s="515" t="s">
        <v>144</v>
      </c>
      <c r="B68" s="515" t="s">
        <v>267</v>
      </c>
      <c r="C68" s="518" t="s">
        <v>242</v>
      </c>
      <c r="D68" s="518">
        <v>71</v>
      </c>
      <c r="E68" s="518">
        <v>33</v>
      </c>
      <c r="F68" s="518">
        <v>21</v>
      </c>
      <c r="G68" s="518">
        <v>54</v>
      </c>
      <c r="H68" s="518">
        <v>20</v>
      </c>
      <c r="I68" s="518">
        <v>274</v>
      </c>
      <c r="J68" s="518">
        <v>12</v>
      </c>
      <c r="K68" s="521">
        <v>0.71597222222222223</v>
      </c>
      <c r="L68" s="518">
        <v>23</v>
      </c>
    </row>
    <row r="69" spans="1:12" ht="24.95" customHeight="1">
      <c r="A69" s="515" t="s">
        <v>101</v>
      </c>
      <c r="B69" s="515" t="s">
        <v>252</v>
      </c>
      <c r="C69" s="518" t="s">
        <v>242</v>
      </c>
      <c r="D69" s="518">
        <v>78</v>
      </c>
      <c r="E69" s="518">
        <v>23</v>
      </c>
      <c r="F69" s="518">
        <v>31</v>
      </c>
      <c r="G69" s="518">
        <v>54</v>
      </c>
      <c r="H69" s="518">
        <v>12</v>
      </c>
      <c r="I69" s="518">
        <v>189</v>
      </c>
      <c r="J69" s="518">
        <v>12.2</v>
      </c>
      <c r="K69" s="521">
        <v>0.82152777777777775</v>
      </c>
      <c r="L69" s="518">
        <v>25.7</v>
      </c>
    </row>
    <row r="70" spans="1:12" ht="24.95" customHeight="1">
      <c r="A70" s="515" t="s">
        <v>139</v>
      </c>
      <c r="B70" s="515" t="s">
        <v>244</v>
      </c>
      <c r="C70" s="518" t="s">
        <v>235</v>
      </c>
      <c r="D70" s="518">
        <v>65</v>
      </c>
      <c r="E70" s="518">
        <v>23</v>
      </c>
      <c r="F70" s="518">
        <v>31</v>
      </c>
      <c r="G70" s="518">
        <v>54</v>
      </c>
      <c r="H70" s="518">
        <v>13</v>
      </c>
      <c r="I70" s="518">
        <v>233</v>
      </c>
      <c r="J70" s="518">
        <v>9.9</v>
      </c>
      <c r="K70" s="521">
        <v>0.78888888888888886</v>
      </c>
      <c r="L70" s="518">
        <v>26.7</v>
      </c>
    </row>
    <row r="71" spans="1:12" ht="24.95" customHeight="1">
      <c r="A71" s="515" t="s">
        <v>280</v>
      </c>
      <c r="B71" s="515" t="s">
        <v>281</v>
      </c>
      <c r="C71" s="518" t="s">
        <v>235</v>
      </c>
      <c r="D71" s="518">
        <v>75</v>
      </c>
      <c r="E71" s="518">
        <v>17</v>
      </c>
      <c r="F71" s="518">
        <v>37</v>
      </c>
      <c r="G71" s="518">
        <v>54</v>
      </c>
      <c r="H71" s="518">
        <v>13</v>
      </c>
      <c r="I71" s="518">
        <v>109</v>
      </c>
      <c r="J71" s="518">
        <v>15.6</v>
      </c>
      <c r="K71" s="521">
        <v>0.78472222222222221</v>
      </c>
      <c r="L71" s="518">
        <v>24.4</v>
      </c>
    </row>
    <row r="72" spans="1:12" ht="24.95" customHeight="1">
      <c r="A72" s="515" t="s">
        <v>121</v>
      </c>
      <c r="B72" s="515" t="s">
        <v>269</v>
      </c>
      <c r="C72" s="518" t="s">
        <v>235</v>
      </c>
      <c r="D72" s="518">
        <v>65</v>
      </c>
      <c r="E72" s="518">
        <v>11</v>
      </c>
      <c r="F72" s="518">
        <v>43</v>
      </c>
      <c r="G72" s="518">
        <v>54</v>
      </c>
      <c r="H72" s="518">
        <v>18</v>
      </c>
      <c r="I72" s="518">
        <v>147</v>
      </c>
      <c r="J72" s="518">
        <v>7.5</v>
      </c>
      <c r="K72" s="521">
        <v>0.87222222222222223</v>
      </c>
      <c r="L72" s="518">
        <v>25.9</v>
      </c>
    </row>
    <row r="73" spans="1:12" ht="24.95" customHeight="1">
      <c r="A73" s="515" t="s">
        <v>282</v>
      </c>
      <c r="B73" s="515" t="s">
        <v>254</v>
      </c>
      <c r="C73" s="518" t="s">
        <v>242</v>
      </c>
      <c r="D73" s="518">
        <v>82</v>
      </c>
      <c r="E73" s="518">
        <v>25</v>
      </c>
      <c r="F73" s="518">
        <v>28</v>
      </c>
      <c r="G73" s="518">
        <v>53</v>
      </c>
      <c r="H73" s="518">
        <v>2</v>
      </c>
      <c r="I73" s="518">
        <v>149</v>
      </c>
      <c r="J73" s="518">
        <v>16.8</v>
      </c>
      <c r="K73" s="521">
        <v>0.66388888888888886</v>
      </c>
      <c r="L73" s="518">
        <v>21.5</v>
      </c>
    </row>
    <row r="74" spans="1:12" ht="24.95" customHeight="1">
      <c r="A74" s="515" t="s">
        <v>143</v>
      </c>
      <c r="B74" s="515" t="s">
        <v>279</v>
      </c>
      <c r="C74" s="518" t="s">
        <v>239</v>
      </c>
      <c r="D74" s="518">
        <v>76</v>
      </c>
      <c r="E74" s="518">
        <v>22</v>
      </c>
      <c r="F74" s="518">
        <v>31</v>
      </c>
      <c r="G74" s="518">
        <v>53</v>
      </c>
      <c r="H74" s="518">
        <v>17</v>
      </c>
      <c r="I74" s="518">
        <v>248</v>
      </c>
      <c r="J74" s="518">
        <v>8.9</v>
      </c>
      <c r="K74" s="521">
        <v>0.70208333333333339</v>
      </c>
      <c r="L74" s="518">
        <v>21.4</v>
      </c>
    </row>
    <row r="75" spans="1:12" ht="24.95" customHeight="1">
      <c r="A75" s="515" t="s">
        <v>79</v>
      </c>
      <c r="B75" s="515" t="s">
        <v>257</v>
      </c>
      <c r="C75" s="518" t="s">
        <v>242</v>
      </c>
      <c r="D75" s="518">
        <v>65</v>
      </c>
      <c r="E75" s="518">
        <v>18</v>
      </c>
      <c r="F75" s="518">
        <v>35</v>
      </c>
      <c r="G75" s="518">
        <v>53</v>
      </c>
      <c r="H75" s="518">
        <v>17</v>
      </c>
      <c r="I75" s="518">
        <v>116</v>
      </c>
      <c r="J75" s="518">
        <v>15.5</v>
      </c>
      <c r="K75" s="521">
        <v>0.74444444444444446</v>
      </c>
      <c r="L75" s="518">
        <v>24.2</v>
      </c>
    </row>
    <row r="76" spans="1:12" ht="24.95" customHeight="1">
      <c r="A76" s="515" t="s">
        <v>153</v>
      </c>
      <c r="B76" s="515" t="s">
        <v>268</v>
      </c>
      <c r="C76" s="518" t="s">
        <v>247</v>
      </c>
      <c r="D76" s="518">
        <v>82</v>
      </c>
      <c r="E76" s="518">
        <v>10</v>
      </c>
      <c r="F76" s="518">
        <v>43</v>
      </c>
      <c r="G76" s="518">
        <v>53</v>
      </c>
      <c r="H76" s="518">
        <v>23</v>
      </c>
      <c r="I76" s="518">
        <v>204</v>
      </c>
      <c r="J76" s="518">
        <v>4.9000000000000004</v>
      </c>
      <c r="K76" s="521">
        <v>1.0250000000000001</v>
      </c>
      <c r="L76" s="518">
        <v>26.8</v>
      </c>
    </row>
    <row r="77" spans="1:12" ht="24.95" customHeight="1">
      <c r="A77" s="515" t="s">
        <v>130</v>
      </c>
      <c r="B77" s="518" t="s">
        <v>283</v>
      </c>
      <c r="C77" s="518" t="s">
        <v>247</v>
      </c>
      <c r="D77" s="518">
        <v>82</v>
      </c>
      <c r="E77" s="518">
        <v>8</v>
      </c>
      <c r="F77" s="518">
        <v>45</v>
      </c>
      <c r="G77" s="518">
        <v>53</v>
      </c>
      <c r="H77" s="518">
        <v>31</v>
      </c>
      <c r="I77" s="518">
        <v>241</v>
      </c>
      <c r="J77" s="518">
        <v>3.3</v>
      </c>
      <c r="K77" s="521">
        <v>1.0055555555555555</v>
      </c>
      <c r="L77" s="518">
        <v>27.3</v>
      </c>
    </row>
    <row r="78" spans="1:12" ht="24.95" customHeight="1">
      <c r="A78" s="515" t="s">
        <v>284</v>
      </c>
      <c r="B78" s="515" t="s">
        <v>279</v>
      </c>
      <c r="C78" s="518" t="s">
        <v>235</v>
      </c>
      <c r="D78" s="518">
        <v>79</v>
      </c>
      <c r="E78" s="518">
        <v>24</v>
      </c>
      <c r="F78" s="518">
        <v>28</v>
      </c>
      <c r="G78" s="518">
        <v>52</v>
      </c>
      <c r="H78" s="518">
        <v>10</v>
      </c>
      <c r="I78" s="518">
        <v>215</v>
      </c>
      <c r="J78" s="518">
        <v>11.2</v>
      </c>
      <c r="K78" s="521">
        <v>0.68263888888888891</v>
      </c>
      <c r="L78" s="518">
        <v>21.5</v>
      </c>
    </row>
    <row r="79" spans="1:12" ht="24.95" customHeight="1">
      <c r="A79" s="515" t="s">
        <v>285</v>
      </c>
      <c r="B79" s="515" t="s">
        <v>237</v>
      </c>
      <c r="C79" s="518" t="s">
        <v>242</v>
      </c>
      <c r="D79" s="518">
        <v>78</v>
      </c>
      <c r="E79" s="518">
        <v>20</v>
      </c>
      <c r="F79" s="518">
        <v>32</v>
      </c>
      <c r="G79" s="518">
        <v>52</v>
      </c>
      <c r="H79" s="518">
        <v>20</v>
      </c>
      <c r="I79" s="518">
        <v>207</v>
      </c>
      <c r="J79" s="518">
        <v>9.6999999999999993</v>
      </c>
      <c r="K79" s="521">
        <v>0.70277777777777783</v>
      </c>
      <c r="L79" s="518">
        <v>21.3</v>
      </c>
    </row>
    <row r="80" spans="1:12" ht="24.95" customHeight="1">
      <c r="A80" s="515" t="s">
        <v>286</v>
      </c>
      <c r="B80" s="515" t="s">
        <v>268</v>
      </c>
      <c r="C80" s="518" t="s">
        <v>235</v>
      </c>
      <c r="D80" s="518">
        <v>79</v>
      </c>
      <c r="E80" s="518">
        <v>16</v>
      </c>
      <c r="F80" s="518">
        <v>36</v>
      </c>
      <c r="G80" s="518">
        <v>52</v>
      </c>
      <c r="H80" s="518">
        <v>15</v>
      </c>
      <c r="I80" s="518">
        <v>96</v>
      </c>
      <c r="J80" s="518">
        <v>16.7</v>
      </c>
      <c r="K80" s="521">
        <v>0.71666666666666667</v>
      </c>
      <c r="L80" s="518">
        <v>21.8</v>
      </c>
    </row>
    <row r="81" spans="1:12" ht="24.95" customHeight="1">
      <c r="A81" s="515" t="s">
        <v>120</v>
      </c>
      <c r="B81" s="518" t="s">
        <v>287</v>
      </c>
      <c r="C81" s="518" t="s">
        <v>242</v>
      </c>
      <c r="D81" s="518">
        <v>75</v>
      </c>
      <c r="E81" s="518">
        <v>23</v>
      </c>
      <c r="F81" s="518">
        <v>28</v>
      </c>
      <c r="G81" s="518">
        <v>51</v>
      </c>
      <c r="H81" s="518">
        <v>19</v>
      </c>
      <c r="I81" s="518">
        <v>176</v>
      </c>
      <c r="J81" s="518">
        <v>13.1</v>
      </c>
      <c r="K81" s="521">
        <v>0.74861111111111101</v>
      </c>
      <c r="L81" s="518">
        <v>21.5</v>
      </c>
    </row>
    <row r="82" spans="1:12" ht="24.95" customHeight="1">
      <c r="A82" s="515" t="s">
        <v>140</v>
      </c>
      <c r="B82" s="515" t="s">
        <v>274</v>
      </c>
      <c r="C82" s="518" t="s">
        <v>235</v>
      </c>
      <c r="D82" s="518">
        <v>82</v>
      </c>
      <c r="E82" s="518">
        <v>20</v>
      </c>
      <c r="F82" s="518">
        <v>31</v>
      </c>
      <c r="G82" s="518">
        <v>51</v>
      </c>
      <c r="H82" s="518">
        <v>19</v>
      </c>
      <c r="I82" s="518">
        <v>259</v>
      </c>
      <c r="J82" s="518">
        <v>7.7</v>
      </c>
      <c r="K82" s="521">
        <v>0.77847222222222223</v>
      </c>
      <c r="L82" s="518">
        <v>22.4</v>
      </c>
    </row>
    <row r="83" spans="1:12" ht="24.95" customHeight="1">
      <c r="A83" s="515" t="s">
        <v>198</v>
      </c>
      <c r="B83" s="518" t="s">
        <v>283</v>
      </c>
      <c r="C83" s="518" t="s">
        <v>239</v>
      </c>
      <c r="D83" s="518">
        <v>80</v>
      </c>
      <c r="E83" s="518">
        <v>20</v>
      </c>
      <c r="F83" s="518">
        <v>31</v>
      </c>
      <c r="G83" s="518">
        <v>51</v>
      </c>
      <c r="H83" s="518">
        <v>21</v>
      </c>
      <c r="I83" s="518">
        <v>263</v>
      </c>
      <c r="J83" s="518">
        <v>7.6</v>
      </c>
      <c r="K83" s="521">
        <v>0.74791666666666667</v>
      </c>
      <c r="L83" s="518">
        <v>23.5</v>
      </c>
    </row>
    <row r="84" spans="1:12" ht="24.95" customHeight="1">
      <c r="A84" s="515" t="s">
        <v>288</v>
      </c>
      <c r="B84" s="515" t="s">
        <v>254</v>
      </c>
      <c r="C84" s="518" t="s">
        <v>239</v>
      </c>
      <c r="D84" s="518">
        <v>82</v>
      </c>
      <c r="E84" s="518">
        <v>20</v>
      </c>
      <c r="F84" s="518">
        <v>31</v>
      </c>
      <c r="G84" s="518">
        <v>51</v>
      </c>
      <c r="H84" s="518">
        <v>14</v>
      </c>
      <c r="I84" s="518">
        <v>146</v>
      </c>
      <c r="J84" s="518">
        <v>13.7</v>
      </c>
      <c r="K84" s="521">
        <v>0.61249999999999993</v>
      </c>
      <c r="L84" s="518">
        <v>19.3</v>
      </c>
    </row>
    <row r="85" spans="1:12" ht="24.95" customHeight="1">
      <c r="A85" s="515" t="s">
        <v>289</v>
      </c>
      <c r="B85" s="518" t="s">
        <v>283</v>
      </c>
      <c r="C85" s="518" t="s">
        <v>242</v>
      </c>
      <c r="D85" s="518">
        <v>82</v>
      </c>
      <c r="E85" s="518">
        <v>19</v>
      </c>
      <c r="F85" s="518">
        <v>32</v>
      </c>
      <c r="G85" s="518">
        <v>51</v>
      </c>
      <c r="H85" s="518">
        <v>16</v>
      </c>
      <c r="I85" s="518">
        <v>166</v>
      </c>
      <c r="J85" s="518">
        <v>11.4</v>
      </c>
      <c r="K85" s="521">
        <v>0.72499999999999998</v>
      </c>
      <c r="L85" s="518">
        <v>23.1</v>
      </c>
    </row>
    <row r="86" spans="1:12" ht="24.95" customHeight="1">
      <c r="A86" s="515" t="s">
        <v>151</v>
      </c>
      <c r="B86" s="518" t="s">
        <v>290</v>
      </c>
      <c r="C86" s="518" t="s">
        <v>235</v>
      </c>
      <c r="D86" s="518">
        <v>83</v>
      </c>
      <c r="E86" s="518">
        <v>14</v>
      </c>
      <c r="F86" s="518">
        <v>37</v>
      </c>
      <c r="G86" s="518">
        <v>51</v>
      </c>
      <c r="H86" s="518">
        <v>19</v>
      </c>
      <c r="I86" s="518">
        <v>146</v>
      </c>
      <c r="J86" s="518">
        <v>9.6</v>
      </c>
      <c r="K86" s="521">
        <v>0.70694444444444438</v>
      </c>
      <c r="L86" s="518">
        <v>22.2</v>
      </c>
    </row>
    <row r="87" spans="1:12" ht="24.95" customHeight="1">
      <c r="A87" s="515" t="s">
        <v>58</v>
      </c>
      <c r="B87" s="515" t="s">
        <v>266</v>
      </c>
      <c r="C87" s="518" t="s">
        <v>247</v>
      </c>
      <c r="D87" s="518">
        <v>81</v>
      </c>
      <c r="E87" s="518">
        <v>8</v>
      </c>
      <c r="F87" s="518">
        <v>43</v>
      </c>
      <c r="G87" s="518">
        <v>51</v>
      </c>
      <c r="H87" s="518">
        <v>18</v>
      </c>
      <c r="I87" s="518">
        <v>164</v>
      </c>
      <c r="J87" s="518">
        <v>4.9000000000000004</v>
      </c>
      <c r="K87" s="521">
        <v>1.0562500000000001</v>
      </c>
      <c r="L87" s="518">
        <v>31.9</v>
      </c>
    </row>
    <row r="88" spans="1:12" ht="24.95" customHeight="1">
      <c r="A88" s="515" t="s">
        <v>35</v>
      </c>
      <c r="B88" s="515" t="s">
        <v>265</v>
      </c>
      <c r="C88" s="518" t="s">
        <v>247</v>
      </c>
      <c r="D88" s="518">
        <v>75</v>
      </c>
      <c r="E88" s="518">
        <v>7</v>
      </c>
      <c r="F88" s="518">
        <v>44</v>
      </c>
      <c r="G88" s="518">
        <v>51</v>
      </c>
      <c r="H88" s="518">
        <v>28</v>
      </c>
      <c r="I88" s="518">
        <v>166</v>
      </c>
      <c r="J88" s="518">
        <v>4.2</v>
      </c>
      <c r="K88" s="521">
        <v>0.94236111111111109</v>
      </c>
      <c r="L88" s="518">
        <v>24.5</v>
      </c>
    </row>
    <row r="89" spans="1:12" ht="24.95" customHeight="1">
      <c r="A89" s="515" t="s">
        <v>141</v>
      </c>
      <c r="B89" s="515" t="s">
        <v>248</v>
      </c>
      <c r="C89" s="518" t="s">
        <v>235</v>
      </c>
      <c r="D89" s="518">
        <v>72</v>
      </c>
      <c r="E89" s="518">
        <v>27</v>
      </c>
      <c r="F89" s="518">
        <v>23</v>
      </c>
      <c r="G89" s="518">
        <v>50</v>
      </c>
      <c r="H89" s="518">
        <v>14</v>
      </c>
      <c r="I89" s="518">
        <v>256</v>
      </c>
      <c r="J89" s="518">
        <v>10.5</v>
      </c>
      <c r="K89" s="521">
        <v>0.7895833333333333</v>
      </c>
      <c r="L89" s="518">
        <v>24</v>
      </c>
    </row>
    <row r="90" spans="1:12" ht="24.95" customHeight="1">
      <c r="A90" s="515" t="s">
        <v>291</v>
      </c>
      <c r="B90" s="515" t="s">
        <v>272</v>
      </c>
      <c r="C90" s="518" t="s">
        <v>235</v>
      </c>
      <c r="D90" s="518">
        <v>82</v>
      </c>
      <c r="E90" s="518">
        <v>24</v>
      </c>
      <c r="F90" s="518">
        <v>26</v>
      </c>
      <c r="G90" s="518">
        <v>50</v>
      </c>
      <c r="H90" s="518">
        <v>10</v>
      </c>
      <c r="I90" s="518">
        <v>181</v>
      </c>
      <c r="J90" s="518">
        <v>13.3</v>
      </c>
      <c r="K90" s="521">
        <v>0.78263888888888899</v>
      </c>
      <c r="L90" s="518">
        <v>24.4</v>
      </c>
    </row>
    <row r="91" spans="1:12" ht="24.95" customHeight="1">
      <c r="A91" s="515" t="s">
        <v>53</v>
      </c>
      <c r="B91" s="515" t="s">
        <v>240</v>
      </c>
      <c r="C91" s="518" t="s">
        <v>235</v>
      </c>
      <c r="D91" s="518">
        <v>78</v>
      </c>
      <c r="E91" s="518">
        <v>20</v>
      </c>
      <c r="F91" s="518">
        <v>30</v>
      </c>
      <c r="G91" s="518">
        <v>50</v>
      </c>
      <c r="H91" s="518">
        <v>18</v>
      </c>
      <c r="I91" s="518">
        <v>148</v>
      </c>
      <c r="J91" s="518">
        <v>13.5</v>
      </c>
      <c r="K91" s="521">
        <v>0.72430555555555554</v>
      </c>
      <c r="L91" s="518">
        <v>22.4</v>
      </c>
    </row>
    <row r="92" spans="1:12" ht="24.95" customHeight="1">
      <c r="A92" s="524" t="s">
        <v>192</v>
      </c>
      <c r="B92" s="524" t="s">
        <v>265</v>
      </c>
      <c r="C92" s="518" t="s">
        <v>235</v>
      </c>
      <c r="D92" s="518">
        <v>76</v>
      </c>
      <c r="E92" s="518">
        <v>16</v>
      </c>
      <c r="F92" s="518">
        <v>34</v>
      </c>
      <c r="G92" s="518">
        <v>50</v>
      </c>
      <c r="H92" s="518">
        <v>10</v>
      </c>
      <c r="I92" s="518">
        <v>189</v>
      </c>
      <c r="J92" s="518">
        <v>8.5</v>
      </c>
      <c r="K92" s="521">
        <v>0.78194444444444444</v>
      </c>
      <c r="L92" s="518">
        <v>24.1</v>
      </c>
    </row>
    <row r="93" spans="1:12" ht="24.95" customHeight="1">
      <c r="A93" s="524" t="s">
        <v>70</v>
      </c>
      <c r="B93" s="524" t="s">
        <v>292</v>
      </c>
      <c r="C93" s="518" t="s">
        <v>235</v>
      </c>
      <c r="D93" s="518">
        <v>70</v>
      </c>
      <c r="E93" s="518">
        <v>11</v>
      </c>
      <c r="F93" s="518">
        <v>39</v>
      </c>
      <c r="G93" s="518">
        <v>50</v>
      </c>
      <c r="H93" s="518">
        <v>18</v>
      </c>
      <c r="I93" s="518">
        <v>97</v>
      </c>
      <c r="J93" s="518">
        <v>11.3</v>
      </c>
      <c r="K93" s="521">
        <v>0.86111111111111116</v>
      </c>
      <c r="L93" s="518">
        <v>24</v>
      </c>
    </row>
    <row r="94" spans="1:12" ht="24.95" customHeight="1">
      <c r="A94" s="524" t="s">
        <v>293</v>
      </c>
      <c r="B94" s="524" t="s">
        <v>243</v>
      </c>
      <c r="C94" s="518" t="s">
        <v>239</v>
      </c>
      <c r="D94" s="518">
        <v>82</v>
      </c>
      <c r="E94" s="518">
        <v>24</v>
      </c>
      <c r="F94" s="518">
        <v>25</v>
      </c>
      <c r="G94" s="518">
        <v>49</v>
      </c>
      <c r="H94" s="518">
        <v>10</v>
      </c>
      <c r="I94" s="518">
        <v>133</v>
      </c>
      <c r="J94" s="518">
        <v>18</v>
      </c>
      <c r="K94" s="521">
        <v>0.6694444444444444</v>
      </c>
      <c r="L94" s="518">
        <v>21.6</v>
      </c>
    </row>
    <row r="95" spans="1:12" ht="24.95" customHeight="1">
      <c r="A95" s="524" t="s">
        <v>294</v>
      </c>
      <c r="B95" s="524" t="s">
        <v>236</v>
      </c>
      <c r="C95" s="518" t="s">
        <v>235</v>
      </c>
      <c r="D95" s="518">
        <v>77</v>
      </c>
      <c r="E95" s="518">
        <v>22</v>
      </c>
      <c r="F95" s="518">
        <v>27</v>
      </c>
      <c r="G95" s="518">
        <v>49</v>
      </c>
      <c r="H95" s="518">
        <v>20</v>
      </c>
      <c r="I95" s="518">
        <v>159</v>
      </c>
      <c r="J95" s="518">
        <v>13.8</v>
      </c>
      <c r="K95" s="521">
        <v>0.67569444444444438</v>
      </c>
      <c r="L95" s="518">
        <v>21.7</v>
      </c>
    </row>
    <row r="96" spans="1:12" ht="24.95" customHeight="1">
      <c r="A96" s="524" t="s">
        <v>295</v>
      </c>
      <c r="B96" s="524" t="s">
        <v>279</v>
      </c>
      <c r="C96" s="518" t="s">
        <v>235</v>
      </c>
      <c r="D96" s="518">
        <v>75</v>
      </c>
      <c r="E96" s="518">
        <v>20</v>
      </c>
      <c r="F96" s="518">
        <v>29</v>
      </c>
      <c r="G96" s="518">
        <v>49</v>
      </c>
      <c r="H96" s="518">
        <v>11</v>
      </c>
      <c r="I96" s="518">
        <v>177</v>
      </c>
      <c r="J96" s="518">
        <v>11.3</v>
      </c>
      <c r="K96" s="521">
        <v>0.82291666666666663</v>
      </c>
      <c r="L96" s="518">
        <v>24.8</v>
      </c>
    </row>
    <row r="97" spans="1:12" ht="24.95" customHeight="1">
      <c r="A97" s="524" t="s">
        <v>170</v>
      </c>
      <c r="B97" s="524" t="s">
        <v>240</v>
      </c>
      <c r="C97" s="518" t="s">
        <v>235</v>
      </c>
      <c r="D97" s="518">
        <v>58</v>
      </c>
      <c r="E97" s="518">
        <v>19</v>
      </c>
      <c r="F97" s="518">
        <v>30</v>
      </c>
      <c r="G97" s="518">
        <v>49</v>
      </c>
      <c r="H97" s="518">
        <v>8</v>
      </c>
      <c r="I97" s="518">
        <v>90</v>
      </c>
      <c r="J97" s="518">
        <v>21.1</v>
      </c>
      <c r="K97" s="521">
        <v>0.87222222222222223</v>
      </c>
      <c r="L97" s="518">
        <v>27.1</v>
      </c>
    </row>
    <row r="98" spans="1:12" ht="24.95" customHeight="1">
      <c r="A98" s="524" t="s">
        <v>165</v>
      </c>
      <c r="B98" s="524" t="s">
        <v>296</v>
      </c>
      <c r="C98" s="518" t="s">
        <v>239</v>
      </c>
      <c r="D98" s="518">
        <v>68</v>
      </c>
      <c r="E98" s="518">
        <v>18</v>
      </c>
      <c r="F98" s="518">
        <v>31</v>
      </c>
      <c r="G98" s="518">
        <v>49</v>
      </c>
      <c r="H98" s="518">
        <v>18</v>
      </c>
      <c r="I98" s="518">
        <v>151</v>
      </c>
      <c r="J98" s="518">
        <v>11.9</v>
      </c>
      <c r="K98" s="521">
        <v>0.70486111111111116</v>
      </c>
      <c r="L98" s="518">
        <v>21.9</v>
      </c>
    </row>
    <row r="99" spans="1:12" ht="24.95" customHeight="1">
      <c r="A99" s="524" t="s">
        <v>131</v>
      </c>
      <c r="B99" s="524" t="s">
        <v>296</v>
      </c>
      <c r="C99" s="518" t="s">
        <v>247</v>
      </c>
      <c r="D99" s="518">
        <v>79</v>
      </c>
      <c r="E99" s="518">
        <v>8</v>
      </c>
      <c r="F99" s="518">
        <v>41</v>
      </c>
      <c r="G99" s="518">
        <v>49</v>
      </c>
      <c r="H99" s="518">
        <v>25</v>
      </c>
      <c r="I99" s="518">
        <v>110</v>
      </c>
      <c r="J99" s="518">
        <v>7.3</v>
      </c>
      <c r="K99" s="521">
        <v>1.0125</v>
      </c>
      <c r="L99" s="518">
        <v>31.4</v>
      </c>
    </row>
    <row r="100" spans="1:12" ht="24.95" customHeight="1">
      <c r="A100" s="524" t="s">
        <v>179</v>
      </c>
      <c r="B100" s="524" t="s">
        <v>296</v>
      </c>
      <c r="C100" s="518" t="s">
        <v>239</v>
      </c>
      <c r="D100" s="518">
        <v>57</v>
      </c>
      <c r="E100" s="518">
        <v>28</v>
      </c>
      <c r="F100" s="518">
        <v>20</v>
      </c>
      <c r="G100" s="518">
        <v>48</v>
      </c>
      <c r="H100" s="518">
        <v>9</v>
      </c>
      <c r="I100" s="518">
        <v>153</v>
      </c>
      <c r="J100" s="518">
        <v>18.3</v>
      </c>
      <c r="K100" s="521">
        <v>0.70208333333333339</v>
      </c>
      <c r="L100" s="518">
        <v>22.2</v>
      </c>
    </row>
    <row r="101" spans="1:12" ht="24.95" customHeight="1">
      <c r="A101" s="524" t="s">
        <v>145</v>
      </c>
      <c r="B101" s="524" t="s">
        <v>246</v>
      </c>
      <c r="C101" s="518" t="s">
        <v>239</v>
      </c>
      <c r="D101" s="518">
        <v>70</v>
      </c>
      <c r="E101" s="518">
        <v>23</v>
      </c>
      <c r="F101" s="518">
        <v>25</v>
      </c>
      <c r="G101" s="518">
        <v>48</v>
      </c>
      <c r="H101" s="518">
        <v>9</v>
      </c>
      <c r="I101" s="518">
        <v>190</v>
      </c>
      <c r="J101" s="518">
        <v>12.1</v>
      </c>
      <c r="K101" s="521">
        <v>0.70277777777777783</v>
      </c>
      <c r="L101" s="518">
        <v>22.5</v>
      </c>
    </row>
    <row r="102" spans="1:12" ht="24.95" customHeight="1">
      <c r="A102" s="524" t="s">
        <v>88</v>
      </c>
      <c r="B102" s="524" t="s">
        <v>244</v>
      </c>
      <c r="C102" s="518" t="s">
        <v>247</v>
      </c>
      <c r="D102" s="518">
        <v>69</v>
      </c>
      <c r="E102" s="518">
        <v>22</v>
      </c>
      <c r="F102" s="518">
        <v>26</v>
      </c>
      <c r="G102" s="518">
        <v>48</v>
      </c>
      <c r="H102" s="518">
        <v>11</v>
      </c>
      <c r="I102" s="518">
        <v>245</v>
      </c>
      <c r="J102" s="518">
        <v>9</v>
      </c>
      <c r="K102" s="521">
        <v>0.70000000000000007</v>
      </c>
      <c r="L102" s="518">
        <v>24.6</v>
      </c>
    </row>
    <row r="103" spans="1:12" ht="24.95" customHeight="1">
      <c r="A103" s="524" t="s">
        <v>297</v>
      </c>
      <c r="B103" s="524" t="s">
        <v>257</v>
      </c>
      <c r="C103" s="518" t="s">
        <v>235</v>
      </c>
      <c r="D103" s="518">
        <v>80</v>
      </c>
      <c r="E103" s="518">
        <v>18</v>
      </c>
      <c r="F103" s="518">
        <v>30</v>
      </c>
      <c r="G103" s="518">
        <v>48</v>
      </c>
      <c r="H103" s="518">
        <v>15</v>
      </c>
      <c r="I103" s="518">
        <v>165</v>
      </c>
      <c r="J103" s="518">
        <v>10.9</v>
      </c>
      <c r="K103" s="521">
        <v>0.84583333333333333</v>
      </c>
      <c r="L103" s="518">
        <v>25.7</v>
      </c>
    </row>
    <row r="104" spans="1:12" ht="24.95" customHeight="1">
      <c r="A104" s="524" t="s">
        <v>298</v>
      </c>
      <c r="B104" s="524" t="s">
        <v>254</v>
      </c>
      <c r="C104" s="518" t="s">
        <v>235</v>
      </c>
      <c r="D104" s="518">
        <v>73</v>
      </c>
      <c r="E104" s="518">
        <v>16</v>
      </c>
      <c r="F104" s="518">
        <v>32</v>
      </c>
      <c r="G104" s="518">
        <v>48</v>
      </c>
      <c r="H104" s="518">
        <v>16</v>
      </c>
      <c r="I104" s="518">
        <v>129</v>
      </c>
      <c r="J104" s="518">
        <v>12.4</v>
      </c>
      <c r="K104" s="521">
        <v>0.59375</v>
      </c>
      <c r="L104" s="518">
        <v>17.5</v>
      </c>
    </row>
    <row r="105" spans="1:12" ht="24.95" customHeight="1">
      <c r="A105" s="524" t="s">
        <v>44</v>
      </c>
      <c r="B105" s="524" t="s">
        <v>296</v>
      </c>
      <c r="C105" s="518" t="s">
        <v>242</v>
      </c>
      <c r="D105" s="518">
        <v>45</v>
      </c>
      <c r="E105" s="518">
        <v>16</v>
      </c>
      <c r="F105" s="518">
        <v>32</v>
      </c>
      <c r="G105" s="518">
        <v>48</v>
      </c>
      <c r="H105" s="518">
        <v>17</v>
      </c>
      <c r="I105" s="518">
        <v>151</v>
      </c>
      <c r="J105" s="518">
        <v>10.6</v>
      </c>
      <c r="K105" s="521">
        <v>0.85625000000000007</v>
      </c>
      <c r="L105" s="518">
        <v>25</v>
      </c>
    </row>
    <row r="106" spans="1:12" ht="24.95" customHeight="1">
      <c r="A106" s="524" t="s">
        <v>201</v>
      </c>
      <c r="B106" s="518" t="s">
        <v>283</v>
      </c>
      <c r="C106" s="518" t="s">
        <v>239</v>
      </c>
      <c r="D106" s="518">
        <v>69</v>
      </c>
      <c r="E106" s="518">
        <v>23</v>
      </c>
      <c r="F106" s="518">
        <v>24</v>
      </c>
      <c r="G106" s="518">
        <v>47</v>
      </c>
      <c r="H106" s="518">
        <v>19</v>
      </c>
      <c r="I106" s="518">
        <v>167</v>
      </c>
      <c r="J106" s="518">
        <v>13.8</v>
      </c>
      <c r="K106" s="521">
        <v>0.78888888888888886</v>
      </c>
      <c r="L106" s="518">
        <v>23.4</v>
      </c>
    </row>
    <row r="107" spans="1:12" ht="24.95" customHeight="1">
      <c r="A107" s="524" t="s">
        <v>299</v>
      </c>
      <c r="B107" s="524" t="s">
        <v>245</v>
      </c>
      <c r="C107" s="518" t="s">
        <v>242</v>
      </c>
      <c r="D107" s="518">
        <v>78</v>
      </c>
      <c r="E107" s="518">
        <v>19</v>
      </c>
      <c r="F107" s="518">
        <v>28</v>
      </c>
      <c r="G107" s="518">
        <v>47</v>
      </c>
      <c r="H107" s="518">
        <v>9</v>
      </c>
      <c r="I107" s="518">
        <v>159</v>
      </c>
      <c r="J107" s="518">
        <v>11.9</v>
      </c>
      <c r="K107" s="521">
        <v>0.67847222222222225</v>
      </c>
      <c r="L107" s="518">
        <v>21.7</v>
      </c>
    </row>
    <row r="108" spans="1:12" ht="24.95" customHeight="1">
      <c r="A108" s="524" t="s">
        <v>68</v>
      </c>
      <c r="B108" s="524" t="s">
        <v>292</v>
      </c>
      <c r="C108" s="518" t="s">
        <v>242</v>
      </c>
      <c r="D108" s="518">
        <v>73</v>
      </c>
      <c r="E108" s="518">
        <v>16</v>
      </c>
      <c r="F108" s="518">
        <v>31</v>
      </c>
      <c r="G108" s="518">
        <v>47</v>
      </c>
      <c r="H108" s="518">
        <v>18</v>
      </c>
      <c r="I108" s="518">
        <v>224</v>
      </c>
      <c r="J108" s="518">
        <v>7.1</v>
      </c>
      <c r="K108" s="521">
        <v>0.85833333333333339</v>
      </c>
      <c r="L108" s="518">
        <v>24</v>
      </c>
    </row>
    <row r="109" spans="1:12" ht="24.95" customHeight="1">
      <c r="A109" s="524" t="s">
        <v>300</v>
      </c>
      <c r="B109" s="518" t="s">
        <v>283</v>
      </c>
      <c r="C109" s="518" t="s">
        <v>235</v>
      </c>
      <c r="D109" s="518">
        <v>80</v>
      </c>
      <c r="E109" s="518">
        <v>16</v>
      </c>
      <c r="F109" s="518">
        <v>31</v>
      </c>
      <c r="G109" s="518">
        <v>47</v>
      </c>
      <c r="H109" s="518">
        <v>15</v>
      </c>
      <c r="I109" s="518">
        <v>110</v>
      </c>
      <c r="J109" s="518">
        <v>14.5</v>
      </c>
      <c r="K109" s="521">
        <v>0.74930555555555556</v>
      </c>
      <c r="L109" s="518">
        <v>21.2</v>
      </c>
    </row>
    <row r="110" spans="1:12" ht="24.95" customHeight="1">
      <c r="A110" s="524" t="s">
        <v>168</v>
      </c>
      <c r="B110" s="524" t="s">
        <v>281</v>
      </c>
      <c r="C110" s="518" t="s">
        <v>247</v>
      </c>
      <c r="D110" s="518">
        <v>64</v>
      </c>
      <c r="E110" s="518">
        <v>14</v>
      </c>
      <c r="F110" s="518">
        <v>33</v>
      </c>
      <c r="G110" s="518">
        <v>47</v>
      </c>
      <c r="H110" s="518">
        <v>20</v>
      </c>
      <c r="I110" s="518">
        <v>180</v>
      </c>
      <c r="J110" s="518">
        <v>7.8</v>
      </c>
      <c r="K110" s="521">
        <v>1.0513888888888889</v>
      </c>
      <c r="L110" s="518">
        <v>31.3</v>
      </c>
    </row>
    <row r="111" spans="1:12" ht="24.95" customHeight="1">
      <c r="A111" s="524" t="s">
        <v>185</v>
      </c>
      <c r="B111" s="524" t="s">
        <v>234</v>
      </c>
      <c r="C111" s="518" t="s">
        <v>247</v>
      </c>
      <c r="D111" s="518">
        <v>81</v>
      </c>
      <c r="E111" s="518">
        <v>10</v>
      </c>
      <c r="F111" s="518">
        <v>36</v>
      </c>
      <c r="G111" s="518">
        <v>46</v>
      </c>
      <c r="H111" s="518">
        <v>15</v>
      </c>
      <c r="I111" s="518">
        <v>162</v>
      </c>
      <c r="J111" s="518">
        <v>6.2</v>
      </c>
      <c r="K111" s="521">
        <v>0.88680555555555562</v>
      </c>
      <c r="L111" s="518">
        <v>23.9</v>
      </c>
    </row>
    <row r="112" spans="1:12" ht="24.95" customHeight="1">
      <c r="A112" s="524" t="s">
        <v>301</v>
      </c>
      <c r="B112" s="524" t="s">
        <v>281</v>
      </c>
      <c r="C112" s="518" t="s">
        <v>235</v>
      </c>
      <c r="D112" s="518">
        <v>63</v>
      </c>
      <c r="E112" s="518">
        <v>26</v>
      </c>
      <c r="F112" s="518">
        <v>19</v>
      </c>
      <c r="G112" s="518">
        <v>45</v>
      </c>
      <c r="H112" s="518">
        <v>14</v>
      </c>
      <c r="I112" s="518">
        <v>191</v>
      </c>
      <c r="J112" s="518">
        <v>13.6</v>
      </c>
      <c r="K112" s="521">
        <v>0.82638888888888884</v>
      </c>
      <c r="L112" s="518">
        <v>25.3</v>
      </c>
    </row>
    <row r="113" spans="1:12" ht="24.95" customHeight="1">
      <c r="A113" s="524" t="s">
        <v>302</v>
      </c>
      <c r="B113" s="518" t="s">
        <v>283</v>
      </c>
      <c r="C113" s="518" t="s">
        <v>235</v>
      </c>
      <c r="D113" s="518">
        <v>82</v>
      </c>
      <c r="E113" s="518">
        <v>24</v>
      </c>
      <c r="F113" s="518">
        <v>21</v>
      </c>
      <c r="G113" s="518">
        <v>45</v>
      </c>
      <c r="H113" s="518">
        <v>13</v>
      </c>
      <c r="I113" s="518">
        <v>160</v>
      </c>
      <c r="J113" s="518">
        <v>15</v>
      </c>
      <c r="K113" s="521">
        <v>0.79999999999999993</v>
      </c>
      <c r="L113" s="518">
        <v>26.5</v>
      </c>
    </row>
    <row r="114" spans="1:12" ht="24.95" customHeight="1">
      <c r="A114" s="524" t="s">
        <v>303</v>
      </c>
      <c r="B114" s="524" t="s">
        <v>240</v>
      </c>
      <c r="C114" s="518" t="s">
        <v>242</v>
      </c>
      <c r="D114" s="518">
        <v>82</v>
      </c>
      <c r="E114" s="518">
        <v>19</v>
      </c>
      <c r="F114" s="518">
        <v>26</v>
      </c>
      <c r="G114" s="518">
        <v>45</v>
      </c>
      <c r="H114" s="518">
        <v>11</v>
      </c>
      <c r="I114" s="518">
        <v>178</v>
      </c>
      <c r="J114" s="518">
        <v>10.7</v>
      </c>
      <c r="K114" s="521">
        <v>0.72222222222222221</v>
      </c>
      <c r="L114" s="518">
        <v>22.7</v>
      </c>
    </row>
    <row r="115" spans="1:12" ht="24.95" customHeight="1">
      <c r="A115" s="524" t="s">
        <v>304</v>
      </c>
      <c r="B115" s="524" t="s">
        <v>274</v>
      </c>
      <c r="C115" s="518" t="s">
        <v>235</v>
      </c>
      <c r="D115" s="518">
        <v>81</v>
      </c>
      <c r="E115" s="518">
        <v>18</v>
      </c>
      <c r="F115" s="518">
        <v>27</v>
      </c>
      <c r="G115" s="518">
        <v>45</v>
      </c>
      <c r="H115" s="518">
        <v>18</v>
      </c>
      <c r="I115" s="518">
        <v>159</v>
      </c>
      <c r="J115" s="518">
        <v>11.3</v>
      </c>
      <c r="K115" s="521">
        <v>0.65763888888888888</v>
      </c>
      <c r="L115" s="518">
        <v>21.5</v>
      </c>
    </row>
    <row r="116" spans="1:12" ht="24.95" customHeight="1">
      <c r="A116" s="524" t="s">
        <v>90</v>
      </c>
      <c r="B116" s="524" t="s">
        <v>266</v>
      </c>
      <c r="C116" s="518" t="s">
        <v>247</v>
      </c>
      <c r="D116" s="518">
        <v>81</v>
      </c>
      <c r="E116" s="518">
        <v>10</v>
      </c>
      <c r="F116" s="518">
        <v>35</v>
      </c>
      <c r="G116" s="518">
        <v>45</v>
      </c>
      <c r="H116" s="518">
        <v>26</v>
      </c>
      <c r="I116" s="518">
        <v>188</v>
      </c>
      <c r="J116" s="518">
        <v>5.3</v>
      </c>
      <c r="K116" s="521">
        <v>0.8569444444444444</v>
      </c>
      <c r="L116" s="518">
        <v>26.1</v>
      </c>
    </row>
    <row r="117" spans="1:12" ht="24.95" customHeight="1">
      <c r="A117" s="524" t="s">
        <v>22</v>
      </c>
      <c r="B117" s="524" t="s">
        <v>240</v>
      </c>
      <c r="C117" s="518" t="s">
        <v>242</v>
      </c>
      <c r="D117" s="518">
        <v>69</v>
      </c>
      <c r="E117" s="518">
        <v>22</v>
      </c>
      <c r="F117" s="518">
        <v>22</v>
      </c>
      <c r="G117" s="518">
        <v>44</v>
      </c>
      <c r="H117" s="518">
        <v>12</v>
      </c>
      <c r="I117" s="518">
        <v>191</v>
      </c>
      <c r="J117" s="518">
        <v>11.5</v>
      </c>
      <c r="K117" s="521">
        <v>0.76874999999999993</v>
      </c>
      <c r="L117" s="518">
        <v>22.8</v>
      </c>
    </row>
    <row r="118" spans="1:12" ht="24.95" customHeight="1">
      <c r="A118" s="524" t="s">
        <v>305</v>
      </c>
      <c r="B118" s="524" t="s">
        <v>306</v>
      </c>
      <c r="C118" s="518" t="s">
        <v>235</v>
      </c>
      <c r="D118" s="518">
        <v>72</v>
      </c>
      <c r="E118" s="518">
        <v>20</v>
      </c>
      <c r="F118" s="518">
        <v>24</v>
      </c>
      <c r="G118" s="518">
        <v>44</v>
      </c>
      <c r="H118" s="518">
        <v>19</v>
      </c>
      <c r="I118" s="518">
        <v>182</v>
      </c>
      <c r="J118" s="518">
        <v>11</v>
      </c>
      <c r="K118" s="521">
        <v>0.75555555555555554</v>
      </c>
      <c r="L118" s="518">
        <v>21.8</v>
      </c>
    </row>
    <row r="119" spans="1:12" ht="24.95" customHeight="1">
      <c r="A119" s="524" t="s">
        <v>157</v>
      </c>
      <c r="B119" s="518" t="s">
        <v>283</v>
      </c>
      <c r="C119" s="518" t="s">
        <v>247</v>
      </c>
      <c r="D119" s="518">
        <v>80</v>
      </c>
      <c r="E119" s="518">
        <v>15</v>
      </c>
      <c r="F119" s="518">
        <v>29</v>
      </c>
      <c r="G119" s="518">
        <v>44</v>
      </c>
      <c r="H119" s="518">
        <v>22</v>
      </c>
      <c r="I119" s="518">
        <v>199</v>
      </c>
      <c r="J119" s="518">
        <v>7.5</v>
      </c>
      <c r="K119" s="521">
        <v>1.0784722222222223</v>
      </c>
      <c r="L119" s="518">
        <v>29.4</v>
      </c>
    </row>
    <row r="120" spans="1:12" ht="24.95" customHeight="1">
      <c r="A120" s="524" t="s">
        <v>199</v>
      </c>
      <c r="B120" s="524" t="s">
        <v>267</v>
      </c>
      <c r="C120" s="518" t="s">
        <v>247</v>
      </c>
      <c r="D120" s="518">
        <v>74</v>
      </c>
      <c r="E120" s="518">
        <v>11</v>
      </c>
      <c r="F120" s="518">
        <v>33</v>
      </c>
      <c r="G120" s="518">
        <v>44</v>
      </c>
      <c r="H120" s="518">
        <v>15</v>
      </c>
      <c r="I120" s="518">
        <v>142</v>
      </c>
      <c r="J120" s="518">
        <v>7.7</v>
      </c>
      <c r="K120" s="521">
        <v>0.98611111111111116</v>
      </c>
      <c r="L120" s="518">
        <v>29.5</v>
      </c>
    </row>
    <row r="121" spans="1:12" ht="24.95" customHeight="1">
      <c r="A121" s="524" t="s">
        <v>307</v>
      </c>
      <c r="B121" s="524" t="s">
        <v>237</v>
      </c>
      <c r="C121" s="518" t="s">
        <v>247</v>
      </c>
      <c r="D121" s="518">
        <v>82</v>
      </c>
      <c r="E121" s="518">
        <v>10</v>
      </c>
      <c r="F121" s="518">
        <v>34</v>
      </c>
      <c r="G121" s="518">
        <v>44</v>
      </c>
      <c r="H121" s="518">
        <v>15</v>
      </c>
      <c r="I121" s="518">
        <v>121</v>
      </c>
      <c r="J121" s="518">
        <v>8.3000000000000007</v>
      </c>
      <c r="K121" s="521">
        <v>0.85972222222222217</v>
      </c>
      <c r="L121" s="518">
        <v>26.5</v>
      </c>
    </row>
    <row r="122" spans="1:12" ht="24.95" customHeight="1">
      <c r="A122" s="524" t="s">
        <v>308</v>
      </c>
      <c r="B122" s="524" t="s">
        <v>243</v>
      </c>
      <c r="C122" s="518" t="s">
        <v>235</v>
      </c>
      <c r="D122" s="518">
        <v>80</v>
      </c>
      <c r="E122" s="518">
        <v>8</v>
      </c>
      <c r="F122" s="518">
        <v>36</v>
      </c>
      <c r="G122" s="518">
        <v>44</v>
      </c>
      <c r="H122" s="518">
        <v>21</v>
      </c>
      <c r="I122" s="518">
        <v>107</v>
      </c>
      <c r="J122" s="518">
        <v>7.5</v>
      </c>
      <c r="K122" s="521">
        <v>0.73055555555555562</v>
      </c>
      <c r="L122" s="518">
        <v>21.5</v>
      </c>
    </row>
    <row r="123" spans="1:12" ht="24.95" customHeight="1">
      <c r="A123" s="524" t="s">
        <v>309</v>
      </c>
      <c r="B123" s="524" t="s">
        <v>292</v>
      </c>
      <c r="C123" s="518" t="s">
        <v>235</v>
      </c>
      <c r="D123" s="518">
        <v>77</v>
      </c>
      <c r="E123" s="518">
        <v>25</v>
      </c>
      <c r="F123" s="518">
        <v>18</v>
      </c>
      <c r="G123" s="518">
        <v>43</v>
      </c>
      <c r="H123" s="518">
        <v>16</v>
      </c>
      <c r="I123" s="518">
        <v>239</v>
      </c>
      <c r="J123" s="518">
        <v>10.5</v>
      </c>
      <c r="K123" s="521">
        <v>0.90833333333333333</v>
      </c>
      <c r="L123" s="518">
        <v>25.9</v>
      </c>
    </row>
    <row r="124" spans="1:12" ht="24.95" customHeight="1">
      <c r="A124" s="524" t="s">
        <v>75</v>
      </c>
      <c r="B124" s="524" t="s">
        <v>243</v>
      </c>
      <c r="C124" s="518" t="s">
        <v>239</v>
      </c>
      <c r="D124" s="518">
        <v>82</v>
      </c>
      <c r="E124" s="518">
        <v>25</v>
      </c>
      <c r="F124" s="518">
        <v>18</v>
      </c>
      <c r="G124" s="518">
        <v>43</v>
      </c>
      <c r="H124" s="518">
        <v>21</v>
      </c>
      <c r="I124" s="518">
        <v>161</v>
      </c>
      <c r="J124" s="518">
        <v>15.5</v>
      </c>
      <c r="K124" s="521">
        <v>0.78472222222222221</v>
      </c>
      <c r="L124" s="518">
        <v>23.8</v>
      </c>
    </row>
    <row r="125" spans="1:12" ht="24.95" customHeight="1">
      <c r="A125" s="524" t="s">
        <v>310</v>
      </c>
      <c r="B125" s="524" t="s">
        <v>257</v>
      </c>
      <c r="C125" s="518" t="s">
        <v>235</v>
      </c>
      <c r="D125" s="518">
        <v>77</v>
      </c>
      <c r="E125" s="518">
        <v>25</v>
      </c>
      <c r="F125" s="518">
        <v>18</v>
      </c>
      <c r="G125" s="518">
        <v>43</v>
      </c>
      <c r="H125" s="518">
        <v>12</v>
      </c>
      <c r="I125" s="518">
        <v>137</v>
      </c>
      <c r="J125" s="518">
        <v>18.2</v>
      </c>
      <c r="K125" s="521">
        <v>0.75208333333333333</v>
      </c>
      <c r="L125" s="518">
        <v>24.6</v>
      </c>
    </row>
    <row r="126" spans="1:12" ht="24.95" customHeight="1">
      <c r="A126" s="524" t="s">
        <v>311</v>
      </c>
      <c r="B126" s="524" t="s">
        <v>306</v>
      </c>
      <c r="C126" s="518" t="s">
        <v>235</v>
      </c>
      <c r="D126" s="518">
        <v>80</v>
      </c>
      <c r="E126" s="518">
        <v>21</v>
      </c>
      <c r="F126" s="518">
        <v>22</v>
      </c>
      <c r="G126" s="518">
        <v>43</v>
      </c>
      <c r="H126" s="518">
        <v>16</v>
      </c>
      <c r="I126" s="518">
        <v>210</v>
      </c>
      <c r="J126" s="518">
        <v>10</v>
      </c>
      <c r="K126" s="521">
        <v>0.78541666666666676</v>
      </c>
      <c r="L126" s="518">
        <v>21.6</v>
      </c>
    </row>
    <row r="127" spans="1:12" ht="24.95" customHeight="1">
      <c r="A127" s="524" t="s">
        <v>149</v>
      </c>
      <c r="B127" s="524" t="s">
        <v>266</v>
      </c>
      <c r="C127" s="518" t="s">
        <v>239</v>
      </c>
      <c r="D127" s="518">
        <v>64</v>
      </c>
      <c r="E127" s="518">
        <v>21</v>
      </c>
      <c r="F127" s="518">
        <v>22</v>
      </c>
      <c r="G127" s="518">
        <v>43</v>
      </c>
      <c r="H127" s="518">
        <v>7</v>
      </c>
      <c r="I127" s="518">
        <v>136</v>
      </c>
      <c r="J127" s="518">
        <v>15.4</v>
      </c>
      <c r="K127" s="521">
        <v>0.63194444444444442</v>
      </c>
      <c r="L127" s="518">
        <v>21.8</v>
      </c>
    </row>
    <row r="128" spans="1:12" ht="24.95" customHeight="1">
      <c r="A128" s="524" t="s">
        <v>27</v>
      </c>
      <c r="B128" s="524" t="s">
        <v>268</v>
      </c>
      <c r="C128" s="518" t="s">
        <v>235</v>
      </c>
      <c r="D128" s="518">
        <v>81</v>
      </c>
      <c r="E128" s="518">
        <v>20</v>
      </c>
      <c r="F128" s="518">
        <v>23</v>
      </c>
      <c r="G128" s="518">
        <v>43</v>
      </c>
      <c r="H128" s="518">
        <v>10</v>
      </c>
      <c r="I128" s="518">
        <v>199</v>
      </c>
      <c r="J128" s="518">
        <v>10.1</v>
      </c>
      <c r="K128" s="521">
        <v>0.82361111111111107</v>
      </c>
      <c r="L128" s="518">
        <v>26.3</v>
      </c>
    </row>
    <row r="129" spans="1:12" ht="24.95" customHeight="1">
      <c r="A129" s="524" t="s">
        <v>56</v>
      </c>
      <c r="B129" s="524" t="s">
        <v>248</v>
      </c>
      <c r="C129" s="518" t="s">
        <v>239</v>
      </c>
      <c r="D129" s="518">
        <v>82</v>
      </c>
      <c r="E129" s="518">
        <v>19</v>
      </c>
      <c r="F129" s="518">
        <v>24</v>
      </c>
      <c r="G129" s="518">
        <v>43</v>
      </c>
      <c r="H129" s="518">
        <v>7</v>
      </c>
      <c r="I129" s="518">
        <v>239</v>
      </c>
      <c r="J129" s="518">
        <v>7.9</v>
      </c>
      <c r="K129" s="521">
        <v>0.70624999999999993</v>
      </c>
      <c r="L129" s="518">
        <v>22</v>
      </c>
    </row>
    <row r="130" spans="1:12" ht="24.95" customHeight="1">
      <c r="A130" s="524" t="s">
        <v>312</v>
      </c>
      <c r="B130" s="524" t="s">
        <v>252</v>
      </c>
      <c r="C130" s="518" t="s">
        <v>235</v>
      </c>
      <c r="D130" s="518">
        <v>82</v>
      </c>
      <c r="E130" s="518">
        <v>18</v>
      </c>
      <c r="F130" s="518">
        <v>25</v>
      </c>
      <c r="G130" s="518">
        <v>43</v>
      </c>
      <c r="H130" s="518">
        <v>8</v>
      </c>
      <c r="I130" s="518">
        <v>171</v>
      </c>
      <c r="J130" s="518">
        <v>10.5</v>
      </c>
      <c r="K130" s="521">
        <v>0.7090277777777777</v>
      </c>
      <c r="L130" s="518">
        <v>22.8</v>
      </c>
    </row>
    <row r="131" spans="1:12" ht="24.95" customHeight="1">
      <c r="A131" s="524" t="s">
        <v>313</v>
      </c>
      <c r="B131" s="524" t="s">
        <v>236</v>
      </c>
      <c r="C131" s="518" t="s">
        <v>235</v>
      </c>
      <c r="D131" s="518">
        <v>69</v>
      </c>
      <c r="E131" s="518">
        <v>18</v>
      </c>
      <c r="F131" s="518">
        <v>25</v>
      </c>
      <c r="G131" s="518">
        <v>43</v>
      </c>
      <c r="H131" s="518">
        <v>9</v>
      </c>
      <c r="I131" s="518">
        <v>120</v>
      </c>
      <c r="J131" s="518">
        <v>15</v>
      </c>
      <c r="K131" s="521">
        <v>0.57777777777777783</v>
      </c>
      <c r="L131" s="518">
        <v>17.899999999999999</v>
      </c>
    </row>
    <row r="132" spans="1:12" ht="24.95" customHeight="1">
      <c r="A132" s="524" t="s">
        <v>184</v>
      </c>
      <c r="B132" s="524" t="s">
        <v>274</v>
      </c>
      <c r="C132" s="518" t="s">
        <v>247</v>
      </c>
      <c r="D132" s="518">
        <v>77</v>
      </c>
      <c r="E132" s="518">
        <v>14</v>
      </c>
      <c r="F132" s="518">
        <v>29</v>
      </c>
      <c r="G132" s="518">
        <v>43</v>
      </c>
      <c r="H132" s="518">
        <v>13</v>
      </c>
      <c r="I132" s="518">
        <v>177</v>
      </c>
      <c r="J132" s="518">
        <v>7.9</v>
      </c>
      <c r="K132" s="521">
        <v>1.0340277777777778</v>
      </c>
      <c r="L132" s="518">
        <v>29.9</v>
      </c>
    </row>
    <row r="133" spans="1:12" ht="24.95" customHeight="1">
      <c r="A133" s="524" t="s">
        <v>314</v>
      </c>
      <c r="B133" s="518" t="s">
        <v>315</v>
      </c>
      <c r="C133" s="518" t="s">
        <v>239</v>
      </c>
      <c r="D133" s="518">
        <v>75</v>
      </c>
      <c r="E133" s="518">
        <v>13</v>
      </c>
      <c r="F133" s="518">
        <v>30</v>
      </c>
      <c r="G133" s="518">
        <v>43</v>
      </c>
      <c r="H133" s="518">
        <v>13</v>
      </c>
      <c r="I133" s="518">
        <v>138</v>
      </c>
      <c r="J133" s="518">
        <v>9.4</v>
      </c>
      <c r="K133" s="521">
        <v>0.6645833333333333</v>
      </c>
      <c r="L133" s="518">
        <v>22.7</v>
      </c>
    </row>
    <row r="134" spans="1:12" ht="24.95" customHeight="1">
      <c r="A134" s="524" t="s">
        <v>155</v>
      </c>
      <c r="B134" s="524" t="s">
        <v>269</v>
      </c>
      <c r="C134" s="518" t="s">
        <v>247</v>
      </c>
      <c r="D134" s="518">
        <v>82</v>
      </c>
      <c r="E134" s="518">
        <v>8</v>
      </c>
      <c r="F134" s="518">
        <v>35</v>
      </c>
      <c r="G134" s="518">
        <v>43</v>
      </c>
      <c r="H134" s="518">
        <v>17</v>
      </c>
      <c r="I134" s="518">
        <v>150</v>
      </c>
      <c r="J134" s="518">
        <v>5.3</v>
      </c>
      <c r="K134" s="521">
        <v>1.2249999999999999</v>
      </c>
      <c r="L134" s="518">
        <v>32</v>
      </c>
    </row>
    <row r="135" spans="1:12" ht="24.95" customHeight="1">
      <c r="A135" s="524" t="s">
        <v>34</v>
      </c>
      <c r="B135" s="524" t="s">
        <v>268</v>
      </c>
      <c r="C135" s="518" t="s">
        <v>247</v>
      </c>
      <c r="D135" s="518">
        <v>81</v>
      </c>
      <c r="E135" s="518">
        <v>7</v>
      </c>
      <c r="F135" s="518">
        <v>36</v>
      </c>
      <c r="G135" s="518">
        <v>43</v>
      </c>
      <c r="H135" s="518">
        <v>21</v>
      </c>
      <c r="I135" s="518">
        <v>131</v>
      </c>
      <c r="J135" s="518">
        <v>5.3</v>
      </c>
      <c r="K135" s="521">
        <v>1.0513888888888889</v>
      </c>
      <c r="L135" s="518">
        <v>28.7</v>
      </c>
    </row>
    <row r="136" spans="1:12" ht="24.95" customHeight="1">
      <c r="A136" s="524" t="s">
        <v>123</v>
      </c>
      <c r="B136" s="524" t="s">
        <v>267</v>
      </c>
      <c r="C136" s="518" t="s">
        <v>239</v>
      </c>
      <c r="D136" s="518">
        <v>65</v>
      </c>
      <c r="E136" s="518">
        <v>22</v>
      </c>
      <c r="F136" s="518">
        <v>20</v>
      </c>
      <c r="G136" s="518">
        <v>42</v>
      </c>
      <c r="H136" s="518">
        <v>12</v>
      </c>
      <c r="I136" s="518">
        <v>210</v>
      </c>
      <c r="J136" s="518">
        <v>10.5</v>
      </c>
      <c r="K136" s="521">
        <v>0.82916666666666661</v>
      </c>
      <c r="L136" s="518">
        <v>24.7</v>
      </c>
    </row>
    <row r="137" spans="1:12" ht="24.95" customHeight="1">
      <c r="A137" s="524" t="s">
        <v>316</v>
      </c>
      <c r="B137" s="524" t="s">
        <v>236</v>
      </c>
      <c r="C137" s="518" t="s">
        <v>235</v>
      </c>
      <c r="D137" s="518">
        <v>82</v>
      </c>
      <c r="E137" s="518">
        <v>21</v>
      </c>
      <c r="F137" s="518">
        <v>21</v>
      </c>
      <c r="G137" s="518">
        <v>42</v>
      </c>
      <c r="H137" s="518">
        <v>0</v>
      </c>
      <c r="I137" s="518">
        <v>157</v>
      </c>
      <c r="J137" s="518">
        <v>13.4</v>
      </c>
      <c r="K137" s="521">
        <v>0.64097222222222217</v>
      </c>
      <c r="L137" s="518">
        <v>22.4</v>
      </c>
    </row>
    <row r="138" spans="1:12" ht="24.95" customHeight="1">
      <c r="A138" s="524" t="s">
        <v>317</v>
      </c>
      <c r="B138" s="524" t="s">
        <v>252</v>
      </c>
      <c r="C138" s="518" t="s">
        <v>239</v>
      </c>
      <c r="D138" s="518">
        <v>81</v>
      </c>
      <c r="E138" s="518">
        <v>15</v>
      </c>
      <c r="F138" s="518">
        <v>27</v>
      </c>
      <c r="G138" s="518">
        <v>42</v>
      </c>
      <c r="H138" s="518">
        <v>2</v>
      </c>
      <c r="I138" s="518">
        <v>189</v>
      </c>
      <c r="J138" s="518">
        <v>7.9</v>
      </c>
      <c r="K138" s="521">
        <v>0.69444444444444453</v>
      </c>
      <c r="L138" s="518">
        <v>22.1</v>
      </c>
    </row>
    <row r="139" spans="1:12" ht="24.95" customHeight="1">
      <c r="A139" s="524" t="s">
        <v>318</v>
      </c>
      <c r="B139" s="524" t="s">
        <v>243</v>
      </c>
      <c r="C139" s="518" t="s">
        <v>242</v>
      </c>
      <c r="D139" s="518">
        <v>82</v>
      </c>
      <c r="E139" s="518">
        <v>15</v>
      </c>
      <c r="F139" s="518">
        <v>27</v>
      </c>
      <c r="G139" s="518">
        <v>42</v>
      </c>
      <c r="H139" s="518">
        <v>5</v>
      </c>
      <c r="I139" s="518">
        <v>167</v>
      </c>
      <c r="J139" s="518">
        <v>9</v>
      </c>
      <c r="K139" s="521">
        <v>0.64236111111111105</v>
      </c>
      <c r="L139" s="518">
        <v>21.1</v>
      </c>
    </row>
    <row r="140" spans="1:12" ht="24.95" customHeight="1">
      <c r="A140" s="524" t="s">
        <v>105</v>
      </c>
      <c r="B140" s="524" t="s">
        <v>257</v>
      </c>
      <c r="C140" s="518" t="s">
        <v>247</v>
      </c>
      <c r="D140" s="518">
        <v>81</v>
      </c>
      <c r="E140" s="518">
        <v>12</v>
      </c>
      <c r="F140" s="518">
        <v>30</v>
      </c>
      <c r="G140" s="518">
        <v>42</v>
      </c>
      <c r="H140" s="518">
        <v>18</v>
      </c>
      <c r="I140" s="518">
        <v>128</v>
      </c>
      <c r="J140" s="518">
        <v>9.4</v>
      </c>
      <c r="K140" s="521">
        <v>0.90138888888888891</v>
      </c>
      <c r="L140" s="518">
        <v>27.4</v>
      </c>
    </row>
    <row r="141" spans="1:12" ht="24.95" customHeight="1">
      <c r="A141" s="524" t="s">
        <v>28</v>
      </c>
      <c r="B141" s="524" t="s">
        <v>272</v>
      </c>
      <c r="C141" s="518" t="s">
        <v>239</v>
      </c>
      <c r="D141" s="518">
        <v>81</v>
      </c>
      <c r="E141" s="518">
        <v>12</v>
      </c>
      <c r="F141" s="518">
        <v>30</v>
      </c>
      <c r="G141" s="518">
        <v>42</v>
      </c>
      <c r="H141" s="518">
        <v>17</v>
      </c>
      <c r="I141" s="518">
        <v>157</v>
      </c>
      <c r="J141" s="518">
        <v>7.6</v>
      </c>
      <c r="K141" s="521">
        <v>0.68541666666666667</v>
      </c>
      <c r="L141" s="518">
        <v>20.399999999999999</v>
      </c>
    </row>
    <row r="142" spans="1:12" ht="24.95" customHeight="1">
      <c r="A142" s="524" t="s">
        <v>134</v>
      </c>
      <c r="B142" s="524" t="s">
        <v>238</v>
      </c>
      <c r="C142" s="518" t="s">
        <v>247</v>
      </c>
      <c r="D142" s="518">
        <v>81</v>
      </c>
      <c r="E142" s="518">
        <v>6</v>
      </c>
      <c r="F142" s="518">
        <v>36</v>
      </c>
      <c r="G142" s="518">
        <v>42</v>
      </c>
      <c r="H142" s="518">
        <v>15</v>
      </c>
      <c r="I142" s="518">
        <v>141</v>
      </c>
      <c r="J142" s="518">
        <v>4.3</v>
      </c>
      <c r="K142" s="521">
        <v>1.0125</v>
      </c>
      <c r="L142" s="518">
        <v>28.2</v>
      </c>
    </row>
    <row r="143" spans="1:12" ht="24.95" customHeight="1">
      <c r="A143" s="524" t="s">
        <v>319</v>
      </c>
      <c r="B143" s="524" t="s">
        <v>237</v>
      </c>
      <c r="C143" s="518" t="s">
        <v>235</v>
      </c>
      <c r="D143" s="518">
        <v>82</v>
      </c>
      <c r="E143" s="518">
        <v>20</v>
      </c>
      <c r="F143" s="518">
        <v>21</v>
      </c>
      <c r="G143" s="518">
        <v>41</v>
      </c>
      <c r="H143" s="518">
        <v>9</v>
      </c>
      <c r="I143" s="518">
        <v>178</v>
      </c>
      <c r="J143" s="518">
        <v>11.2</v>
      </c>
      <c r="K143" s="521">
        <v>0.65555555555555556</v>
      </c>
      <c r="L143" s="518">
        <v>20.100000000000001</v>
      </c>
    </row>
    <row r="144" spans="1:12" ht="24.95" customHeight="1">
      <c r="A144" s="524" t="s">
        <v>193</v>
      </c>
      <c r="B144" s="524" t="s">
        <v>268</v>
      </c>
      <c r="C144" s="518" t="s">
        <v>239</v>
      </c>
      <c r="D144" s="518">
        <v>81</v>
      </c>
      <c r="E144" s="518">
        <v>19</v>
      </c>
      <c r="F144" s="518">
        <v>22</v>
      </c>
      <c r="G144" s="518">
        <v>41</v>
      </c>
      <c r="H144" s="518">
        <v>9</v>
      </c>
      <c r="I144" s="518">
        <v>211</v>
      </c>
      <c r="J144" s="518">
        <v>9</v>
      </c>
      <c r="K144" s="521">
        <v>0.6645833333333333</v>
      </c>
      <c r="L144" s="518">
        <v>21.5</v>
      </c>
    </row>
    <row r="145" spans="1:12" ht="24.95" customHeight="1">
      <c r="A145" s="524" t="s">
        <v>81</v>
      </c>
      <c r="B145" s="524" t="s">
        <v>252</v>
      </c>
      <c r="C145" s="518" t="s">
        <v>242</v>
      </c>
      <c r="D145" s="518">
        <v>63</v>
      </c>
      <c r="E145" s="518">
        <v>19</v>
      </c>
      <c r="F145" s="518">
        <v>22</v>
      </c>
      <c r="G145" s="518">
        <v>41</v>
      </c>
      <c r="H145" s="518">
        <v>5</v>
      </c>
      <c r="I145" s="518">
        <v>250</v>
      </c>
      <c r="J145" s="518">
        <v>7.6</v>
      </c>
      <c r="K145" s="521">
        <v>0.84513888888888899</v>
      </c>
      <c r="L145" s="518">
        <v>24.9</v>
      </c>
    </row>
    <row r="146" spans="1:12" ht="24.95" customHeight="1">
      <c r="A146" s="524" t="s">
        <v>320</v>
      </c>
      <c r="B146" s="524" t="s">
        <v>272</v>
      </c>
      <c r="C146" s="518" t="s">
        <v>235</v>
      </c>
      <c r="D146" s="518">
        <v>82</v>
      </c>
      <c r="E146" s="518">
        <v>17</v>
      </c>
      <c r="F146" s="518">
        <v>24</v>
      </c>
      <c r="G146" s="518">
        <v>41</v>
      </c>
      <c r="H146" s="518">
        <v>8</v>
      </c>
      <c r="I146" s="518">
        <v>173</v>
      </c>
      <c r="J146" s="518">
        <v>9.8000000000000007</v>
      </c>
      <c r="K146" s="521">
        <v>0.69861111111111107</v>
      </c>
      <c r="L146" s="518">
        <v>21.4</v>
      </c>
    </row>
    <row r="147" spans="1:12" ht="24.95" customHeight="1">
      <c r="A147" s="524" t="s">
        <v>200</v>
      </c>
      <c r="B147" s="524" t="s">
        <v>296</v>
      </c>
      <c r="C147" s="518" t="s">
        <v>239</v>
      </c>
      <c r="D147" s="518">
        <v>54</v>
      </c>
      <c r="E147" s="518">
        <v>16</v>
      </c>
      <c r="F147" s="518">
        <v>25</v>
      </c>
      <c r="G147" s="518">
        <v>41</v>
      </c>
      <c r="H147" s="518">
        <v>17</v>
      </c>
      <c r="I147" s="518">
        <v>149</v>
      </c>
      <c r="J147" s="518">
        <v>10.7</v>
      </c>
      <c r="K147" s="521">
        <v>0.73541666666666661</v>
      </c>
      <c r="L147" s="518">
        <v>23.6</v>
      </c>
    </row>
    <row r="148" spans="1:12" ht="24.95" customHeight="1">
      <c r="A148" s="524" t="s">
        <v>147</v>
      </c>
      <c r="B148" s="524" t="s">
        <v>248</v>
      </c>
      <c r="C148" s="518" t="s">
        <v>235</v>
      </c>
      <c r="D148" s="518">
        <v>82</v>
      </c>
      <c r="E148" s="518">
        <v>11</v>
      </c>
      <c r="F148" s="518">
        <v>30</v>
      </c>
      <c r="G148" s="518">
        <v>41</v>
      </c>
      <c r="H148" s="518">
        <v>12</v>
      </c>
      <c r="I148" s="518">
        <v>157</v>
      </c>
      <c r="J148" s="518">
        <v>7</v>
      </c>
      <c r="K148" s="521">
        <v>0.70694444444444438</v>
      </c>
      <c r="L148" s="518">
        <v>23.4</v>
      </c>
    </row>
    <row r="149" spans="1:12" ht="24.95" customHeight="1">
      <c r="A149" s="524" t="s">
        <v>150</v>
      </c>
      <c r="B149" s="524" t="s">
        <v>269</v>
      </c>
      <c r="C149" s="518" t="s">
        <v>235</v>
      </c>
      <c r="D149" s="518">
        <v>63</v>
      </c>
      <c r="E149" s="518">
        <v>8</v>
      </c>
      <c r="F149" s="518">
        <v>33</v>
      </c>
      <c r="G149" s="518">
        <v>41</v>
      </c>
      <c r="H149" s="518">
        <v>12</v>
      </c>
      <c r="I149" s="518">
        <v>104</v>
      </c>
      <c r="J149" s="518">
        <v>7.7</v>
      </c>
      <c r="K149" s="521">
        <v>0.72152777777777777</v>
      </c>
      <c r="L149" s="518">
        <v>22.4</v>
      </c>
    </row>
    <row r="150" spans="1:12" ht="24.95" customHeight="1">
      <c r="A150" s="524" t="s">
        <v>154</v>
      </c>
      <c r="B150" s="524" t="s">
        <v>245</v>
      </c>
      <c r="C150" s="518" t="s">
        <v>247</v>
      </c>
      <c r="D150" s="518">
        <v>82</v>
      </c>
      <c r="E150" s="518">
        <v>7</v>
      </c>
      <c r="F150" s="518">
        <v>34</v>
      </c>
      <c r="G150" s="518">
        <v>41</v>
      </c>
      <c r="H150" s="518">
        <v>9</v>
      </c>
      <c r="I150" s="518">
        <v>149</v>
      </c>
      <c r="J150" s="518">
        <v>4.7</v>
      </c>
      <c r="K150" s="521">
        <v>0.92708333333333337</v>
      </c>
      <c r="L150" s="518">
        <v>30.2</v>
      </c>
    </row>
    <row r="151" spans="1:12" ht="24.95" customHeight="1">
      <c r="A151" s="524" t="s">
        <v>92</v>
      </c>
      <c r="B151" s="524" t="s">
        <v>272</v>
      </c>
      <c r="C151" s="518" t="s">
        <v>235</v>
      </c>
      <c r="D151" s="518">
        <v>37</v>
      </c>
      <c r="E151" s="518">
        <v>25</v>
      </c>
      <c r="F151" s="518">
        <v>15</v>
      </c>
      <c r="G151" s="518">
        <v>40</v>
      </c>
      <c r="H151" s="518">
        <v>13</v>
      </c>
      <c r="I151" s="518">
        <v>124</v>
      </c>
      <c r="J151" s="518">
        <v>20.2</v>
      </c>
      <c r="K151" s="521">
        <v>0.84305555555555556</v>
      </c>
      <c r="L151" s="518">
        <v>24.2</v>
      </c>
    </row>
    <row r="152" spans="1:12" ht="24.95" customHeight="1">
      <c r="A152" s="524" t="s">
        <v>321</v>
      </c>
      <c r="B152" s="524" t="s">
        <v>237</v>
      </c>
      <c r="C152" s="518" t="s">
        <v>239</v>
      </c>
      <c r="D152" s="518">
        <v>75</v>
      </c>
      <c r="E152" s="518">
        <v>22</v>
      </c>
      <c r="F152" s="518">
        <v>18</v>
      </c>
      <c r="G152" s="518">
        <v>40</v>
      </c>
      <c r="H152" s="518">
        <v>2</v>
      </c>
      <c r="I152" s="518">
        <v>151</v>
      </c>
      <c r="J152" s="518">
        <v>14.6</v>
      </c>
      <c r="K152" s="521">
        <v>0.78263888888888899</v>
      </c>
      <c r="L152" s="518">
        <v>24.5</v>
      </c>
    </row>
    <row r="153" spans="1:12" ht="24.95" customHeight="1">
      <c r="A153" s="524" t="s">
        <v>322</v>
      </c>
      <c r="B153" s="524" t="s">
        <v>265</v>
      </c>
      <c r="C153" s="518" t="s">
        <v>239</v>
      </c>
      <c r="D153" s="518">
        <v>79</v>
      </c>
      <c r="E153" s="518">
        <v>21</v>
      </c>
      <c r="F153" s="518">
        <v>19</v>
      </c>
      <c r="G153" s="518">
        <v>40</v>
      </c>
      <c r="H153" s="518">
        <v>9</v>
      </c>
      <c r="I153" s="518">
        <v>216</v>
      </c>
      <c r="J153" s="518">
        <v>9.6999999999999993</v>
      </c>
      <c r="K153" s="521">
        <v>0.65763888888888888</v>
      </c>
      <c r="L153" s="518">
        <v>20.7</v>
      </c>
    </row>
    <row r="154" spans="1:12" ht="24.95" customHeight="1">
      <c r="A154" s="524" t="s">
        <v>323</v>
      </c>
      <c r="B154" s="524" t="s">
        <v>268</v>
      </c>
      <c r="C154" s="518" t="s">
        <v>239</v>
      </c>
      <c r="D154" s="518">
        <v>81</v>
      </c>
      <c r="E154" s="518">
        <v>18</v>
      </c>
      <c r="F154" s="518">
        <v>22</v>
      </c>
      <c r="G154" s="518">
        <v>40</v>
      </c>
      <c r="H154" s="518">
        <v>7</v>
      </c>
      <c r="I154" s="518">
        <v>184</v>
      </c>
      <c r="J154" s="518">
        <v>9.8000000000000007</v>
      </c>
      <c r="K154" s="521">
        <v>0.74305555555555547</v>
      </c>
      <c r="L154" s="518">
        <v>23.3</v>
      </c>
    </row>
    <row r="155" spans="1:12" ht="24.95" customHeight="1">
      <c r="A155" s="524" t="s">
        <v>112</v>
      </c>
      <c r="B155" s="524" t="s">
        <v>254</v>
      </c>
      <c r="C155" s="518" t="s">
        <v>247</v>
      </c>
      <c r="D155" s="518">
        <v>77</v>
      </c>
      <c r="E155" s="518">
        <v>17</v>
      </c>
      <c r="F155" s="518">
        <v>23</v>
      </c>
      <c r="G155" s="518">
        <v>40</v>
      </c>
      <c r="H155" s="518">
        <v>15</v>
      </c>
      <c r="I155" s="518">
        <v>168</v>
      </c>
      <c r="J155" s="518">
        <v>10.1</v>
      </c>
      <c r="K155" s="521">
        <v>1.0270833333333333</v>
      </c>
      <c r="L155" s="518">
        <v>28.5</v>
      </c>
    </row>
    <row r="156" spans="1:12" ht="24.95" customHeight="1">
      <c r="A156" s="524" t="s">
        <v>78</v>
      </c>
      <c r="B156" s="524" t="s">
        <v>267</v>
      </c>
      <c r="C156" s="518" t="s">
        <v>235</v>
      </c>
      <c r="D156" s="518">
        <v>82</v>
      </c>
      <c r="E156" s="518">
        <v>15</v>
      </c>
      <c r="F156" s="518">
        <v>25</v>
      </c>
      <c r="G156" s="518">
        <v>40</v>
      </c>
      <c r="H156" s="518">
        <v>10</v>
      </c>
      <c r="I156" s="518">
        <v>165</v>
      </c>
      <c r="J156" s="518">
        <v>9.1</v>
      </c>
      <c r="K156" s="521">
        <v>0.78888888888888886</v>
      </c>
      <c r="L156" s="518">
        <v>26.3</v>
      </c>
    </row>
    <row r="157" spans="1:12" ht="24.95" customHeight="1">
      <c r="A157" s="524" t="s">
        <v>324</v>
      </c>
      <c r="B157" s="518" t="s">
        <v>283</v>
      </c>
      <c r="C157" s="518" t="s">
        <v>235</v>
      </c>
      <c r="D157" s="518">
        <v>65</v>
      </c>
      <c r="E157" s="518">
        <v>15</v>
      </c>
      <c r="F157" s="518">
        <v>25</v>
      </c>
      <c r="G157" s="518">
        <v>40</v>
      </c>
      <c r="H157" s="518">
        <v>13</v>
      </c>
      <c r="I157" s="518">
        <v>169</v>
      </c>
      <c r="J157" s="518">
        <v>8.9</v>
      </c>
      <c r="K157" s="521">
        <v>0.77777777777777779</v>
      </c>
      <c r="L157" s="518">
        <v>24.6</v>
      </c>
    </row>
    <row r="158" spans="1:12" ht="24.95" customHeight="1">
      <c r="A158" s="524" t="s">
        <v>183</v>
      </c>
      <c r="B158" s="524" t="s">
        <v>254</v>
      </c>
      <c r="C158" s="518" t="s">
        <v>247</v>
      </c>
      <c r="D158" s="518">
        <v>79</v>
      </c>
      <c r="E158" s="518">
        <v>14</v>
      </c>
      <c r="F158" s="518">
        <v>26</v>
      </c>
      <c r="G158" s="518">
        <v>40</v>
      </c>
      <c r="H158" s="518">
        <v>19</v>
      </c>
      <c r="I158" s="518">
        <v>183</v>
      </c>
      <c r="J158" s="518">
        <v>7.7</v>
      </c>
      <c r="K158" s="521">
        <v>0.72916666666666663</v>
      </c>
      <c r="L158" s="518">
        <v>22.1</v>
      </c>
    </row>
    <row r="159" spans="1:12" ht="24.95" customHeight="1">
      <c r="A159" s="524" t="s">
        <v>65</v>
      </c>
      <c r="B159" s="524" t="s">
        <v>279</v>
      </c>
      <c r="C159" s="518" t="s">
        <v>247</v>
      </c>
      <c r="D159" s="518">
        <v>72</v>
      </c>
      <c r="E159" s="518">
        <v>13</v>
      </c>
      <c r="F159" s="518">
        <v>27</v>
      </c>
      <c r="G159" s="518">
        <v>40</v>
      </c>
      <c r="H159" s="518">
        <v>13</v>
      </c>
      <c r="I159" s="518">
        <v>168</v>
      </c>
      <c r="J159" s="518">
        <v>7.7</v>
      </c>
      <c r="K159" s="521">
        <v>1.1006944444444444</v>
      </c>
      <c r="L159" s="518">
        <v>30.3</v>
      </c>
    </row>
    <row r="160" spans="1:12" ht="24.95" customHeight="1">
      <c r="A160" s="524" t="s">
        <v>96</v>
      </c>
      <c r="B160" s="524" t="s">
        <v>274</v>
      </c>
      <c r="C160" s="518" t="s">
        <v>242</v>
      </c>
      <c r="D160" s="518">
        <v>65</v>
      </c>
      <c r="E160" s="518">
        <v>26</v>
      </c>
      <c r="F160" s="518">
        <v>13</v>
      </c>
      <c r="G160" s="518">
        <v>39</v>
      </c>
      <c r="H160" s="518">
        <v>7</v>
      </c>
      <c r="I160" s="518">
        <v>258</v>
      </c>
      <c r="J160" s="518">
        <v>10.1</v>
      </c>
      <c r="K160" s="521">
        <v>0.7090277777777777</v>
      </c>
      <c r="L160" s="518">
        <v>24.5</v>
      </c>
    </row>
    <row r="161" spans="1:12" ht="24.95" customHeight="1">
      <c r="A161" s="524" t="s">
        <v>325</v>
      </c>
      <c r="B161" s="524" t="s">
        <v>265</v>
      </c>
      <c r="C161" s="518" t="s">
        <v>235</v>
      </c>
      <c r="D161" s="518">
        <v>81</v>
      </c>
      <c r="E161" s="518">
        <v>22</v>
      </c>
      <c r="F161" s="518">
        <v>17</v>
      </c>
      <c r="G161" s="518">
        <v>39</v>
      </c>
      <c r="H161" s="518">
        <v>6</v>
      </c>
      <c r="I161" s="518">
        <v>162</v>
      </c>
      <c r="J161" s="518">
        <v>13.6</v>
      </c>
      <c r="K161" s="521">
        <v>0.69097222222222221</v>
      </c>
      <c r="L161" s="518">
        <v>22.1</v>
      </c>
    </row>
    <row r="162" spans="1:12" ht="24.95" customHeight="1">
      <c r="A162" s="524" t="s">
        <v>326</v>
      </c>
      <c r="B162" s="524" t="s">
        <v>245</v>
      </c>
      <c r="C162" s="518" t="s">
        <v>235</v>
      </c>
      <c r="D162" s="518">
        <v>80</v>
      </c>
      <c r="E162" s="518">
        <v>20</v>
      </c>
      <c r="F162" s="518">
        <v>19</v>
      </c>
      <c r="G162" s="518">
        <v>39</v>
      </c>
      <c r="H162" s="518">
        <v>9</v>
      </c>
      <c r="I162" s="518">
        <v>149</v>
      </c>
      <c r="J162" s="518">
        <v>13.4</v>
      </c>
      <c r="K162" s="521">
        <v>0.65347222222222223</v>
      </c>
      <c r="L162" s="518">
        <v>19.899999999999999</v>
      </c>
    </row>
    <row r="163" spans="1:12" ht="24.95" customHeight="1">
      <c r="A163" s="524" t="s">
        <v>327</v>
      </c>
      <c r="B163" s="524" t="s">
        <v>296</v>
      </c>
      <c r="C163" s="518" t="s">
        <v>242</v>
      </c>
      <c r="D163" s="518">
        <v>73</v>
      </c>
      <c r="E163" s="518">
        <v>19</v>
      </c>
      <c r="F163" s="518">
        <v>20</v>
      </c>
      <c r="G163" s="518">
        <v>39</v>
      </c>
      <c r="H163" s="518">
        <v>6</v>
      </c>
      <c r="I163" s="518">
        <v>158</v>
      </c>
      <c r="J163" s="518">
        <v>12</v>
      </c>
      <c r="K163" s="521">
        <v>0.59791666666666665</v>
      </c>
      <c r="L163" s="518">
        <v>19.899999999999999</v>
      </c>
    </row>
    <row r="164" spans="1:12" ht="24.95" customHeight="1">
      <c r="A164" s="524" t="s">
        <v>328</v>
      </c>
      <c r="B164" s="524" t="s">
        <v>281</v>
      </c>
      <c r="C164" s="518" t="s">
        <v>235</v>
      </c>
      <c r="D164" s="518">
        <v>76</v>
      </c>
      <c r="E164" s="518">
        <v>18</v>
      </c>
      <c r="F164" s="518">
        <v>21</v>
      </c>
      <c r="G164" s="518">
        <v>39</v>
      </c>
      <c r="H164" s="518">
        <v>11</v>
      </c>
      <c r="I164" s="518">
        <v>178</v>
      </c>
      <c r="J164" s="518">
        <v>10.1</v>
      </c>
      <c r="K164" s="521">
        <v>0.77222222222222225</v>
      </c>
      <c r="L164" s="518">
        <v>25.9</v>
      </c>
    </row>
    <row r="165" spans="1:12" ht="24.95" customHeight="1">
      <c r="A165" s="524" t="s">
        <v>329</v>
      </c>
      <c r="B165" s="524" t="s">
        <v>265</v>
      </c>
      <c r="C165" s="518" t="s">
        <v>242</v>
      </c>
      <c r="D165" s="518">
        <v>70</v>
      </c>
      <c r="E165" s="518">
        <v>18</v>
      </c>
      <c r="F165" s="518">
        <v>21</v>
      </c>
      <c r="G165" s="518">
        <v>39</v>
      </c>
      <c r="H165" s="518">
        <v>6</v>
      </c>
      <c r="I165" s="518">
        <v>111</v>
      </c>
      <c r="J165" s="518">
        <v>16.2</v>
      </c>
      <c r="K165" s="521">
        <v>0.66875000000000007</v>
      </c>
      <c r="L165" s="518">
        <v>20.100000000000001</v>
      </c>
    </row>
    <row r="166" spans="1:12" ht="24.95" customHeight="1">
      <c r="A166" s="524" t="s">
        <v>330</v>
      </c>
      <c r="B166" s="524" t="s">
        <v>292</v>
      </c>
      <c r="C166" s="518" t="s">
        <v>242</v>
      </c>
      <c r="D166" s="518">
        <v>78</v>
      </c>
      <c r="E166" s="518">
        <v>17</v>
      </c>
      <c r="F166" s="518">
        <v>22</v>
      </c>
      <c r="G166" s="518">
        <v>39</v>
      </c>
      <c r="H166" s="518">
        <v>3</v>
      </c>
      <c r="I166" s="518">
        <v>216</v>
      </c>
      <c r="J166" s="518">
        <v>7.9</v>
      </c>
      <c r="K166" s="521">
        <v>0.79861111111111116</v>
      </c>
      <c r="L166" s="518">
        <v>25.1</v>
      </c>
    </row>
    <row r="167" spans="1:12" ht="24.95" customHeight="1">
      <c r="A167" s="524" t="s">
        <v>102</v>
      </c>
      <c r="B167" s="524" t="s">
        <v>246</v>
      </c>
      <c r="C167" s="518" t="s">
        <v>242</v>
      </c>
      <c r="D167" s="518">
        <v>82</v>
      </c>
      <c r="E167" s="518">
        <v>17</v>
      </c>
      <c r="F167" s="518">
        <v>22</v>
      </c>
      <c r="G167" s="518">
        <v>39</v>
      </c>
      <c r="H167" s="518">
        <v>8</v>
      </c>
      <c r="I167" s="518">
        <v>169</v>
      </c>
      <c r="J167" s="518">
        <v>10.1</v>
      </c>
      <c r="K167" s="521">
        <v>0.73263888888888884</v>
      </c>
      <c r="L167" s="518">
        <v>24.2</v>
      </c>
    </row>
    <row r="168" spans="1:12" ht="24.95" customHeight="1">
      <c r="A168" s="524" t="s">
        <v>208</v>
      </c>
      <c r="B168" s="524" t="s">
        <v>237</v>
      </c>
      <c r="C168" s="518" t="s">
        <v>235</v>
      </c>
      <c r="D168" s="518">
        <v>82</v>
      </c>
      <c r="E168" s="518">
        <v>13</v>
      </c>
      <c r="F168" s="518">
        <v>26</v>
      </c>
      <c r="G168" s="518">
        <v>39</v>
      </c>
      <c r="H168" s="518">
        <v>3</v>
      </c>
      <c r="I168" s="518">
        <v>165</v>
      </c>
      <c r="J168" s="518">
        <v>7.9</v>
      </c>
      <c r="K168" s="521">
        <v>0.79513888888888884</v>
      </c>
      <c r="L168" s="518">
        <v>25.2</v>
      </c>
    </row>
    <row r="169" spans="1:12" ht="24.95" customHeight="1">
      <c r="A169" s="524" t="s">
        <v>331</v>
      </c>
      <c r="B169" s="524" t="s">
        <v>279</v>
      </c>
      <c r="C169" s="518" t="s">
        <v>235</v>
      </c>
      <c r="D169" s="518">
        <v>77</v>
      </c>
      <c r="E169" s="518">
        <v>10</v>
      </c>
      <c r="F169" s="518">
        <v>29</v>
      </c>
      <c r="G169" s="518">
        <v>39</v>
      </c>
      <c r="H169" s="518">
        <v>9</v>
      </c>
      <c r="I169" s="518">
        <v>134</v>
      </c>
      <c r="J169" s="518">
        <v>7.5</v>
      </c>
      <c r="K169" s="521">
        <v>0.64513888888888882</v>
      </c>
      <c r="L169" s="518">
        <v>20.2</v>
      </c>
    </row>
    <row r="170" spans="1:12" ht="24.95" customHeight="1">
      <c r="A170" s="524" t="s">
        <v>169</v>
      </c>
      <c r="B170" s="524" t="s">
        <v>249</v>
      </c>
      <c r="C170" s="518" t="s">
        <v>247</v>
      </c>
      <c r="D170" s="518">
        <v>80</v>
      </c>
      <c r="E170" s="518">
        <v>9</v>
      </c>
      <c r="F170" s="518">
        <v>30</v>
      </c>
      <c r="G170" s="518">
        <v>39</v>
      </c>
      <c r="H170" s="518">
        <v>14</v>
      </c>
      <c r="I170" s="518">
        <v>157</v>
      </c>
      <c r="J170" s="518">
        <v>5.7</v>
      </c>
      <c r="K170" s="521">
        <v>0.95833333333333337</v>
      </c>
      <c r="L170" s="518">
        <v>28.2</v>
      </c>
    </row>
    <row r="171" spans="1:12" ht="24.95" customHeight="1">
      <c r="A171" s="524" t="s">
        <v>332</v>
      </c>
      <c r="B171" s="524" t="s">
        <v>249</v>
      </c>
      <c r="C171" s="518" t="s">
        <v>242</v>
      </c>
      <c r="D171" s="518">
        <v>79</v>
      </c>
      <c r="E171" s="518">
        <v>19</v>
      </c>
      <c r="F171" s="518">
        <v>19</v>
      </c>
      <c r="G171" s="518">
        <v>38</v>
      </c>
      <c r="H171" s="518">
        <v>9</v>
      </c>
      <c r="I171" s="518">
        <v>167</v>
      </c>
      <c r="J171" s="518">
        <v>11.4</v>
      </c>
      <c r="K171" s="521">
        <v>0.65694444444444444</v>
      </c>
      <c r="L171" s="518">
        <v>20.3</v>
      </c>
    </row>
    <row r="172" spans="1:12" ht="24.95" customHeight="1">
      <c r="A172" s="524" t="s">
        <v>333</v>
      </c>
      <c r="B172" s="524" t="s">
        <v>244</v>
      </c>
      <c r="C172" s="518" t="s">
        <v>235</v>
      </c>
      <c r="D172" s="518">
        <v>77</v>
      </c>
      <c r="E172" s="518">
        <v>16</v>
      </c>
      <c r="F172" s="518">
        <v>22</v>
      </c>
      <c r="G172" s="518">
        <v>38</v>
      </c>
      <c r="H172" s="518">
        <v>5</v>
      </c>
      <c r="I172" s="518">
        <v>163</v>
      </c>
      <c r="J172" s="518">
        <v>9.8000000000000007</v>
      </c>
      <c r="K172" s="521">
        <v>0.67083333333333339</v>
      </c>
      <c r="L172" s="518">
        <v>23.1</v>
      </c>
    </row>
    <row r="173" spans="1:12" ht="24.95" customHeight="1">
      <c r="A173" s="524" t="s">
        <v>334</v>
      </c>
      <c r="B173" s="524" t="s">
        <v>335</v>
      </c>
      <c r="C173" s="518" t="s">
        <v>235</v>
      </c>
      <c r="D173" s="518">
        <v>76</v>
      </c>
      <c r="E173" s="518">
        <v>16</v>
      </c>
      <c r="F173" s="518">
        <v>22</v>
      </c>
      <c r="G173" s="518">
        <v>38</v>
      </c>
      <c r="H173" s="518">
        <v>3</v>
      </c>
      <c r="I173" s="518">
        <v>185</v>
      </c>
      <c r="J173" s="518">
        <v>8.6</v>
      </c>
      <c r="K173" s="521">
        <v>0.67569444444444438</v>
      </c>
      <c r="L173" s="518">
        <v>22.9</v>
      </c>
    </row>
    <row r="174" spans="1:12" ht="24.95" customHeight="1">
      <c r="A174" s="524" t="s">
        <v>176</v>
      </c>
      <c r="B174" s="524" t="s">
        <v>249</v>
      </c>
      <c r="C174" s="518" t="s">
        <v>247</v>
      </c>
      <c r="D174" s="518">
        <v>64</v>
      </c>
      <c r="E174" s="518">
        <v>13</v>
      </c>
      <c r="F174" s="518">
        <v>25</v>
      </c>
      <c r="G174" s="518">
        <v>38</v>
      </c>
      <c r="H174" s="518">
        <v>10</v>
      </c>
      <c r="I174" s="518">
        <v>101</v>
      </c>
      <c r="J174" s="518">
        <v>12.9</v>
      </c>
      <c r="K174" s="521">
        <v>0.77222222222222225</v>
      </c>
      <c r="L174" s="518">
        <v>23.2</v>
      </c>
    </row>
    <row r="175" spans="1:12" ht="24.95" customHeight="1">
      <c r="A175" s="524" t="s">
        <v>84</v>
      </c>
      <c r="B175" s="524" t="s">
        <v>243</v>
      </c>
      <c r="C175" s="518" t="s">
        <v>247</v>
      </c>
      <c r="D175" s="518">
        <v>70</v>
      </c>
      <c r="E175" s="518">
        <v>9</v>
      </c>
      <c r="F175" s="518">
        <v>29</v>
      </c>
      <c r="G175" s="518">
        <v>38</v>
      </c>
      <c r="H175" s="518">
        <v>15</v>
      </c>
      <c r="I175" s="518">
        <v>172</v>
      </c>
      <c r="J175" s="518">
        <v>5.2</v>
      </c>
      <c r="K175" s="521">
        <v>0.94652777777777775</v>
      </c>
      <c r="L175" s="518">
        <v>24.1</v>
      </c>
    </row>
    <row r="176" spans="1:12" ht="24.95" customHeight="1">
      <c r="A176" s="524" t="s">
        <v>336</v>
      </c>
      <c r="B176" s="524" t="s">
        <v>253</v>
      </c>
      <c r="C176" s="518" t="s">
        <v>242</v>
      </c>
      <c r="D176" s="518">
        <v>77</v>
      </c>
      <c r="E176" s="518">
        <v>8</v>
      </c>
      <c r="F176" s="518">
        <v>30</v>
      </c>
      <c r="G176" s="518">
        <v>38</v>
      </c>
      <c r="H176" s="518">
        <v>10</v>
      </c>
      <c r="I176" s="518">
        <v>98</v>
      </c>
      <c r="J176" s="518">
        <v>8.1999999999999993</v>
      </c>
      <c r="K176" s="521">
        <v>0.65972222222222221</v>
      </c>
      <c r="L176" s="518">
        <v>20.5</v>
      </c>
    </row>
    <row r="177" spans="1:12" ht="24.95" customHeight="1">
      <c r="A177" s="524" t="s">
        <v>25</v>
      </c>
      <c r="B177" s="524" t="s">
        <v>237</v>
      </c>
      <c r="C177" s="518" t="s">
        <v>235</v>
      </c>
      <c r="D177" s="518">
        <v>69</v>
      </c>
      <c r="E177" s="518">
        <v>20</v>
      </c>
      <c r="F177" s="518">
        <v>17</v>
      </c>
      <c r="G177" s="518">
        <v>37</v>
      </c>
      <c r="H177" s="518">
        <v>13</v>
      </c>
      <c r="I177" s="518">
        <v>132</v>
      </c>
      <c r="J177" s="518">
        <v>15.2</v>
      </c>
      <c r="K177" s="521">
        <v>0.63263888888888886</v>
      </c>
      <c r="L177" s="518">
        <v>20.100000000000001</v>
      </c>
    </row>
    <row r="178" spans="1:12" ht="24.95" customHeight="1">
      <c r="A178" s="524" t="s">
        <v>337</v>
      </c>
      <c r="B178" s="524" t="s">
        <v>274</v>
      </c>
      <c r="C178" s="518" t="s">
        <v>242</v>
      </c>
      <c r="D178" s="518">
        <v>66</v>
      </c>
      <c r="E178" s="518">
        <v>17</v>
      </c>
      <c r="F178" s="518">
        <v>20</v>
      </c>
      <c r="G178" s="518">
        <v>37</v>
      </c>
      <c r="H178" s="518">
        <v>12</v>
      </c>
      <c r="I178" s="518">
        <v>136</v>
      </c>
      <c r="J178" s="518">
        <v>12.5</v>
      </c>
      <c r="K178" s="521">
        <v>0.65486111111111112</v>
      </c>
      <c r="L178" s="518">
        <v>21.6</v>
      </c>
    </row>
    <row r="179" spans="1:12" ht="24.95" customHeight="1">
      <c r="A179" s="524" t="s">
        <v>97</v>
      </c>
      <c r="B179" s="524" t="s">
        <v>296</v>
      </c>
      <c r="C179" s="518" t="s">
        <v>235</v>
      </c>
      <c r="D179" s="518">
        <v>45</v>
      </c>
      <c r="E179" s="518">
        <v>17</v>
      </c>
      <c r="F179" s="518">
        <v>20</v>
      </c>
      <c r="G179" s="518">
        <v>37</v>
      </c>
      <c r="H179" s="518">
        <v>12</v>
      </c>
      <c r="I179" s="518">
        <v>126</v>
      </c>
      <c r="J179" s="518">
        <v>13.5</v>
      </c>
      <c r="K179" s="521">
        <v>0.84444444444444444</v>
      </c>
      <c r="L179" s="518">
        <v>24.9</v>
      </c>
    </row>
    <row r="180" spans="1:12" ht="24.95" customHeight="1">
      <c r="A180" s="524" t="s">
        <v>338</v>
      </c>
      <c r="B180" s="524" t="s">
        <v>335</v>
      </c>
      <c r="C180" s="518" t="s">
        <v>242</v>
      </c>
      <c r="D180" s="518">
        <v>76</v>
      </c>
      <c r="E180" s="518">
        <v>15</v>
      </c>
      <c r="F180" s="518">
        <v>22</v>
      </c>
      <c r="G180" s="518">
        <v>37</v>
      </c>
      <c r="H180" s="518">
        <v>6</v>
      </c>
      <c r="I180" s="518">
        <v>161</v>
      </c>
      <c r="J180" s="518">
        <v>9.3000000000000007</v>
      </c>
      <c r="K180" s="521">
        <v>0.66319444444444442</v>
      </c>
      <c r="L180" s="518">
        <v>23</v>
      </c>
    </row>
    <row r="181" spans="1:12" ht="24.95" customHeight="1">
      <c r="A181" s="524" t="s">
        <v>63</v>
      </c>
      <c r="B181" s="524" t="s">
        <v>243</v>
      </c>
      <c r="C181" s="518" t="s">
        <v>247</v>
      </c>
      <c r="D181" s="518">
        <v>82</v>
      </c>
      <c r="E181" s="518">
        <v>10</v>
      </c>
      <c r="F181" s="518">
        <v>27</v>
      </c>
      <c r="G181" s="518">
        <v>37</v>
      </c>
      <c r="H181" s="518">
        <v>22</v>
      </c>
      <c r="I181" s="518">
        <v>208</v>
      </c>
      <c r="J181" s="518">
        <v>4.8</v>
      </c>
      <c r="K181" s="521">
        <v>1.0208333333333333</v>
      </c>
      <c r="L181" s="518">
        <v>26.6</v>
      </c>
    </row>
    <row r="182" spans="1:12" ht="24.95" customHeight="1">
      <c r="A182" s="524" t="s">
        <v>133</v>
      </c>
      <c r="B182" s="524" t="s">
        <v>248</v>
      </c>
      <c r="C182" s="518" t="s">
        <v>247</v>
      </c>
      <c r="D182" s="518">
        <v>78</v>
      </c>
      <c r="E182" s="518">
        <v>10</v>
      </c>
      <c r="F182" s="518">
        <v>27</v>
      </c>
      <c r="G182" s="518">
        <v>37</v>
      </c>
      <c r="H182" s="518">
        <v>16</v>
      </c>
      <c r="I182" s="518">
        <v>177</v>
      </c>
      <c r="J182" s="518">
        <v>5.6</v>
      </c>
      <c r="K182" s="521">
        <v>1.0708333333333333</v>
      </c>
      <c r="L182" s="518">
        <v>31.4</v>
      </c>
    </row>
    <row r="183" spans="1:12" ht="24.95" customHeight="1">
      <c r="A183" s="524" t="s">
        <v>30</v>
      </c>
      <c r="B183" s="524" t="s">
        <v>241</v>
      </c>
      <c r="C183" s="518" t="s">
        <v>235</v>
      </c>
      <c r="D183" s="518">
        <v>67</v>
      </c>
      <c r="E183" s="518">
        <v>10</v>
      </c>
      <c r="F183" s="518">
        <v>27</v>
      </c>
      <c r="G183" s="518">
        <v>37</v>
      </c>
      <c r="H183" s="518">
        <v>7</v>
      </c>
      <c r="I183" s="518">
        <v>143</v>
      </c>
      <c r="J183" s="518">
        <v>7</v>
      </c>
      <c r="K183" s="521">
        <v>0.76527777777777783</v>
      </c>
      <c r="L183" s="518">
        <v>23.5</v>
      </c>
    </row>
    <row r="184" spans="1:12" ht="24.95" customHeight="1">
      <c r="A184" s="524" t="s">
        <v>24</v>
      </c>
      <c r="B184" s="524" t="s">
        <v>254</v>
      </c>
      <c r="C184" s="518" t="s">
        <v>239</v>
      </c>
      <c r="D184" s="518">
        <v>61</v>
      </c>
      <c r="E184" s="518">
        <v>10</v>
      </c>
      <c r="F184" s="518">
        <v>27</v>
      </c>
      <c r="G184" s="518">
        <v>37</v>
      </c>
      <c r="H184" s="518">
        <v>11</v>
      </c>
      <c r="I184" s="518">
        <v>115</v>
      </c>
      <c r="J184" s="518">
        <v>8.6999999999999993</v>
      </c>
      <c r="K184" s="521">
        <v>0.68819444444444444</v>
      </c>
      <c r="L184" s="518">
        <v>20.399999999999999</v>
      </c>
    </row>
    <row r="185" spans="1:12" ht="24.95" customHeight="1">
      <c r="A185" s="524" t="s">
        <v>339</v>
      </c>
      <c r="B185" s="524" t="s">
        <v>266</v>
      </c>
      <c r="C185" s="518" t="s">
        <v>235</v>
      </c>
      <c r="D185" s="518">
        <v>75</v>
      </c>
      <c r="E185" s="518">
        <v>9</v>
      </c>
      <c r="F185" s="518">
        <v>28</v>
      </c>
      <c r="G185" s="518">
        <v>37</v>
      </c>
      <c r="H185" s="518">
        <v>16</v>
      </c>
      <c r="I185" s="518">
        <v>114</v>
      </c>
      <c r="J185" s="518">
        <v>7.9</v>
      </c>
      <c r="K185" s="521">
        <v>0.56736111111111109</v>
      </c>
      <c r="L185" s="518">
        <v>18.600000000000001</v>
      </c>
    </row>
    <row r="186" spans="1:12" ht="24.95" customHeight="1">
      <c r="A186" s="524" t="s">
        <v>36</v>
      </c>
      <c r="B186" s="524" t="s">
        <v>335</v>
      </c>
      <c r="C186" s="518" t="s">
        <v>247</v>
      </c>
      <c r="D186" s="518">
        <v>82</v>
      </c>
      <c r="E186" s="518">
        <v>7</v>
      </c>
      <c r="F186" s="518">
        <v>30</v>
      </c>
      <c r="G186" s="518">
        <v>37</v>
      </c>
      <c r="H186" s="518">
        <v>12</v>
      </c>
      <c r="I186" s="518">
        <v>116</v>
      </c>
      <c r="J186" s="518">
        <v>6</v>
      </c>
      <c r="K186" s="521">
        <v>1.1229166666666666</v>
      </c>
      <c r="L186" s="518">
        <v>30.2</v>
      </c>
    </row>
    <row r="187" spans="1:12" ht="24.95" customHeight="1">
      <c r="A187" s="524" t="s">
        <v>59</v>
      </c>
      <c r="B187" s="524" t="s">
        <v>266</v>
      </c>
      <c r="C187" s="518" t="s">
        <v>247</v>
      </c>
      <c r="D187" s="518">
        <v>82</v>
      </c>
      <c r="E187" s="518">
        <v>4</v>
      </c>
      <c r="F187" s="518">
        <v>33</v>
      </c>
      <c r="G187" s="518">
        <v>37</v>
      </c>
      <c r="H187" s="518">
        <v>11</v>
      </c>
      <c r="I187" s="518">
        <v>152</v>
      </c>
      <c r="J187" s="518">
        <v>2.6</v>
      </c>
      <c r="K187" s="521">
        <v>1.0013888888888889</v>
      </c>
      <c r="L187" s="518">
        <v>31.3</v>
      </c>
    </row>
    <row r="188" spans="1:12" ht="24.95" customHeight="1">
      <c r="A188" s="524" t="s">
        <v>82</v>
      </c>
      <c r="B188" s="524" t="s">
        <v>335</v>
      </c>
      <c r="C188" s="518" t="s">
        <v>239</v>
      </c>
      <c r="D188" s="518">
        <v>78</v>
      </c>
      <c r="E188" s="518">
        <v>21</v>
      </c>
      <c r="F188" s="518">
        <v>15</v>
      </c>
      <c r="G188" s="518">
        <v>36</v>
      </c>
      <c r="H188" s="518">
        <v>3</v>
      </c>
      <c r="I188" s="518">
        <v>176</v>
      </c>
      <c r="J188" s="518">
        <v>11.9</v>
      </c>
      <c r="K188" s="521">
        <v>0.70972222222222225</v>
      </c>
      <c r="L188" s="518">
        <v>22.4</v>
      </c>
    </row>
    <row r="189" spans="1:12" ht="24.95" customHeight="1">
      <c r="A189" s="524" t="s">
        <v>340</v>
      </c>
      <c r="B189" s="518" t="s">
        <v>341</v>
      </c>
      <c r="C189" s="518" t="s">
        <v>239</v>
      </c>
      <c r="D189" s="518">
        <v>65</v>
      </c>
      <c r="E189" s="518">
        <v>17</v>
      </c>
      <c r="F189" s="518">
        <v>19</v>
      </c>
      <c r="G189" s="518">
        <v>36</v>
      </c>
      <c r="H189" s="518">
        <v>12</v>
      </c>
      <c r="I189" s="518">
        <v>163</v>
      </c>
      <c r="J189" s="518">
        <v>10.4</v>
      </c>
      <c r="K189" s="521">
        <v>0.77638888888888891</v>
      </c>
      <c r="L189" s="518">
        <v>23.4</v>
      </c>
    </row>
    <row r="190" spans="1:12" ht="24.95" customHeight="1">
      <c r="A190" s="524" t="s">
        <v>342</v>
      </c>
      <c r="B190" s="524" t="s">
        <v>274</v>
      </c>
      <c r="C190" s="518" t="s">
        <v>242</v>
      </c>
      <c r="D190" s="518">
        <v>80</v>
      </c>
      <c r="E190" s="518">
        <v>15</v>
      </c>
      <c r="F190" s="518">
        <v>21</v>
      </c>
      <c r="G190" s="518">
        <v>36</v>
      </c>
      <c r="H190" s="518">
        <v>8</v>
      </c>
      <c r="I190" s="518">
        <v>141</v>
      </c>
      <c r="J190" s="518">
        <v>10.6</v>
      </c>
      <c r="K190" s="521">
        <v>0.55972222222222223</v>
      </c>
      <c r="L190" s="518">
        <v>19.3</v>
      </c>
    </row>
    <row r="191" spans="1:12" ht="24.95" customHeight="1">
      <c r="A191" s="524" t="s">
        <v>343</v>
      </c>
      <c r="B191" s="524" t="s">
        <v>269</v>
      </c>
      <c r="C191" s="518" t="s">
        <v>239</v>
      </c>
      <c r="D191" s="518">
        <v>81</v>
      </c>
      <c r="E191" s="518">
        <v>14</v>
      </c>
      <c r="F191" s="518">
        <v>22</v>
      </c>
      <c r="G191" s="518">
        <v>36</v>
      </c>
      <c r="H191" s="518">
        <v>6</v>
      </c>
      <c r="I191" s="518">
        <v>143</v>
      </c>
      <c r="J191" s="518">
        <v>9.8000000000000007</v>
      </c>
      <c r="K191" s="521">
        <v>0.58680555555555558</v>
      </c>
      <c r="L191" s="518">
        <v>19.5</v>
      </c>
    </row>
    <row r="192" spans="1:12" ht="24.95" customHeight="1">
      <c r="A192" s="524" t="s">
        <v>85</v>
      </c>
      <c r="B192" s="524" t="s">
        <v>244</v>
      </c>
      <c r="C192" s="518" t="s">
        <v>247</v>
      </c>
      <c r="D192" s="518">
        <v>75</v>
      </c>
      <c r="E192" s="518">
        <v>12</v>
      </c>
      <c r="F192" s="518">
        <v>24</v>
      </c>
      <c r="G192" s="518">
        <v>36</v>
      </c>
      <c r="H192" s="518">
        <v>18</v>
      </c>
      <c r="I192" s="518">
        <v>154</v>
      </c>
      <c r="J192" s="518">
        <v>7.8</v>
      </c>
      <c r="K192" s="521">
        <v>0.88611111111111107</v>
      </c>
      <c r="L192" s="518">
        <v>24</v>
      </c>
    </row>
    <row r="193" spans="1:12" ht="24.95" customHeight="1">
      <c r="A193" s="524" t="s">
        <v>344</v>
      </c>
      <c r="B193" s="518" t="s">
        <v>345</v>
      </c>
      <c r="C193" s="518" t="s">
        <v>242</v>
      </c>
      <c r="D193" s="518">
        <v>81</v>
      </c>
      <c r="E193" s="518">
        <v>12</v>
      </c>
      <c r="F193" s="518">
        <v>24</v>
      </c>
      <c r="G193" s="518">
        <v>36</v>
      </c>
      <c r="H193" s="518">
        <v>8</v>
      </c>
      <c r="I193" s="518">
        <v>157</v>
      </c>
      <c r="J193" s="518">
        <v>7.6</v>
      </c>
      <c r="K193" s="521">
        <v>0.6020833333333333</v>
      </c>
      <c r="L193" s="518">
        <v>19.2</v>
      </c>
    </row>
    <row r="194" spans="1:12" ht="24.95" customHeight="1">
      <c r="A194" s="524" t="s">
        <v>182</v>
      </c>
      <c r="B194" s="524" t="s">
        <v>236</v>
      </c>
      <c r="C194" s="518" t="s">
        <v>247</v>
      </c>
      <c r="D194" s="518">
        <v>70</v>
      </c>
      <c r="E194" s="518">
        <v>6</v>
      </c>
      <c r="F194" s="518">
        <v>30</v>
      </c>
      <c r="G194" s="518">
        <v>36</v>
      </c>
      <c r="H194" s="518">
        <v>15</v>
      </c>
      <c r="I194" s="518">
        <v>100</v>
      </c>
      <c r="J194" s="518">
        <v>6</v>
      </c>
      <c r="K194" s="521">
        <v>0.99375000000000002</v>
      </c>
      <c r="L194" s="518">
        <v>29.3</v>
      </c>
    </row>
    <row r="195" spans="1:12" ht="24.95" customHeight="1">
      <c r="A195" s="524" t="s">
        <v>346</v>
      </c>
      <c r="B195" s="524" t="s">
        <v>238</v>
      </c>
      <c r="C195" s="518" t="s">
        <v>235</v>
      </c>
      <c r="D195" s="518">
        <v>81</v>
      </c>
      <c r="E195" s="518">
        <v>16</v>
      </c>
      <c r="F195" s="518">
        <v>19</v>
      </c>
      <c r="G195" s="518">
        <v>35</v>
      </c>
      <c r="H195" s="518">
        <v>6</v>
      </c>
      <c r="I195" s="518">
        <v>161</v>
      </c>
      <c r="J195" s="518">
        <v>9.9</v>
      </c>
      <c r="K195" s="521">
        <v>0.72152777777777777</v>
      </c>
      <c r="L195" s="518">
        <v>23.5</v>
      </c>
    </row>
    <row r="196" spans="1:12" ht="24.95" customHeight="1">
      <c r="A196" s="524" t="s">
        <v>347</v>
      </c>
      <c r="B196" s="518" t="s">
        <v>348</v>
      </c>
      <c r="C196" s="518" t="s">
        <v>239</v>
      </c>
      <c r="D196" s="518">
        <v>67</v>
      </c>
      <c r="E196" s="518">
        <v>14</v>
      </c>
      <c r="F196" s="518">
        <v>21</v>
      </c>
      <c r="G196" s="518">
        <v>35</v>
      </c>
      <c r="H196" s="518">
        <v>11</v>
      </c>
      <c r="I196" s="518">
        <v>119</v>
      </c>
      <c r="J196" s="518">
        <v>11.8</v>
      </c>
      <c r="K196" s="521">
        <v>0.60277777777777775</v>
      </c>
      <c r="L196" s="518">
        <v>19</v>
      </c>
    </row>
    <row r="197" spans="1:12" ht="24.95" customHeight="1">
      <c r="A197" s="524" t="s">
        <v>349</v>
      </c>
      <c r="B197" s="524" t="s">
        <v>238</v>
      </c>
      <c r="C197" s="518" t="s">
        <v>239</v>
      </c>
      <c r="D197" s="518">
        <v>79</v>
      </c>
      <c r="E197" s="518">
        <v>13</v>
      </c>
      <c r="F197" s="518">
        <v>22</v>
      </c>
      <c r="G197" s="518">
        <v>35</v>
      </c>
      <c r="H197" s="518">
        <v>13</v>
      </c>
      <c r="I197" s="518">
        <v>144</v>
      </c>
      <c r="J197" s="518">
        <v>9</v>
      </c>
      <c r="K197" s="521">
        <v>0.62916666666666665</v>
      </c>
      <c r="L197" s="518">
        <v>20.399999999999999</v>
      </c>
    </row>
    <row r="198" spans="1:12" ht="24.95" customHeight="1">
      <c r="A198" s="524" t="s">
        <v>350</v>
      </c>
      <c r="B198" s="524" t="s">
        <v>243</v>
      </c>
      <c r="C198" s="518" t="s">
        <v>235</v>
      </c>
      <c r="D198" s="518">
        <v>58</v>
      </c>
      <c r="E198" s="518">
        <v>13</v>
      </c>
      <c r="F198" s="518">
        <v>22</v>
      </c>
      <c r="G198" s="518">
        <v>35</v>
      </c>
      <c r="H198" s="518">
        <v>8</v>
      </c>
      <c r="I198" s="518">
        <v>81</v>
      </c>
      <c r="J198" s="518">
        <v>16</v>
      </c>
      <c r="K198" s="521">
        <v>0.65625</v>
      </c>
      <c r="L198" s="518">
        <v>19.600000000000001</v>
      </c>
    </row>
    <row r="199" spans="1:12" ht="24.95" customHeight="1">
      <c r="A199" s="524" t="s">
        <v>129</v>
      </c>
      <c r="B199" s="524" t="s">
        <v>237</v>
      </c>
      <c r="C199" s="518" t="s">
        <v>247</v>
      </c>
      <c r="D199" s="518">
        <v>77</v>
      </c>
      <c r="E199" s="518">
        <v>6</v>
      </c>
      <c r="F199" s="518">
        <v>29</v>
      </c>
      <c r="G199" s="518">
        <v>35</v>
      </c>
      <c r="H199" s="518">
        <v>20</v>
      </c>
      <c r="I199" s="518">
        <v>152</v>
      </c>
      <c r="J199" s="518">
        <v>3.9</v>
      </c>
      <c r="K199" s="521">
        <v>0.84652777777777777</v>
      </c>
      <c r="L199" s="518">
        <v>28</v>
      </c>
    </row>
    <row r="200" spans="1:12" ht="24.95" customHeight="1">
      <c r="A200" s="524" t="s">
        <v>221</v>
      </c>
      <c r="B200" s="524" t="s">
        <v>281</v>
      </c>
      <c r="C200" s="518" t="s">
        <v>235</v>
      </c>
      <c r="D200" s="518">
        <v>75</v>
      </c>
      <c r="E200" s="518">
        <v>22</v>
      </c>
      <c r="F200" s="518">
        <v>12</v>
      </c>
      <c r="G200" s="518">
        <v>34</v>
      </c>
      <c r="H200" s="518">
        <v>7</v>
      </c>
      <c r="I200" s="518">
        <v>140</v>
      </c>
      <c r="J200" s="518">
        <v>15.7</v>
      </c>
      <c r="K200" s="521">
        <v>0.66527777777777775</v>
      </c>
      <c r="L200" s="518">
        <v>22.6</v>
      </c>
    </row>
    <row r="201" spans="1:12" ht="24.95" customHeight="1">
      <c r="A201" s="524" t="s">
        <v>351</v>
      </c>
      <c r="B201" s="524" t="s">
        <v>257</v>
      </c>
      <c r="C201" s="518" t="s">
        <v>239</v>
      </c>
      <c r="D201" s="518">
        <v>82</v>
      </c>
      <c r="E201" s="518">
        <v>18</v>
      </c>
      <c r="F201" s="518">
        <v>16</v>
      </c>
      <c r="G201" s="518">
        <v>34</v>
      </c>
      <c r="H201" s="518">
        <v>8</v>
      </c>
      <c r="I201" s="518">
        <v>166</v>
      </c>
      <c r="J201" s="518">
        <v>10.8</v>
      </c>
      <c r="K201" s="521">
        <v>0.65694444444444444</v>
      </c>
      <c r="L201" s="518">
        <v>20.100000000000001</v>
      </c>
    </row>
    <row r="202" spans="1:12" ht="24.95" customHeight="1">
      <c r="A202" s="524" t="s">
        <v>352</v>
      </c>
      <c r="B202" s="524" t="s">
        <v>265</v>
      </c>
      <c r="C202" s="518" t="s">
        <v>235</v>
      </c>
      <c r="D202" s="518">
        <v>74</v>
      </c>
      <c r="E202" s="518">
        <v>18</v>
      </c>
      <c r="F202" s="518">
        <v>16</v>
      </c>
      <c r="G202" s="518">
        <v>34</v>
      </c>
      <c r="H202" s="518">
        <v>12</v>
      </c>
      <c r="I202" s="518">
        <v>136</v>
      </c>
      <c r="J202" s="518">
        <v>13.2</v>
      </c>
      <c r="K202" s="521">
        <v>0.67361111111111116</v>
      </c>
      <c r="L202" s="518">
        <v>21.6</v>
      </c>
    </row>
    <row r="203" spans="1:12" ht="24.95" customHeight="1">
      <c r="A203" s="524" t="s">
        <v>353</v>
      </c>
      <c r="B203" s="524" t="s">
        <v>306</v>
      </c>
      <c r="C203" s="518" t="s">
        <v>239</v>
      </c>
      <c r="D203" s="518">
        <v>70</v>
      </c>
      <c r="E203" s="518">
        <v>16</v>
      </c>
      <c r="F203" s="518">
        <v>18</v>
      </c>
      <c r="G203" s="518">
        <v>34</v>
      </c>
      <c r="H203" s="518">
        <v>7</v>
      </c>
      <c r="I203" s="518">
        <v>185</v>
      </c>
      <c r="J203" s="518">
        <v>8.6</v>
      </c>
      <c r="K203" s="521">
        <v>0.77638888888888891</v>
      </c>
      <c r="L203" s="518">
        <v>22.7</v>
      </c>
    </row>
    <row r="204" spans="1:12" ht="24.95" customHeight="1">
      <c r="A204" s="524" t="s">
        <v>227</v>
      </c>
      <c r="B204" s="524" t="s">
        <v>238</v>
      </c>
      <c r="C204" s="518" t="s">
        <v>239</v>
      </c>
      <c r="D204" s="518">
        <v>79</v>
      </c>
      <c r="E204" s="518">
        <v>14</v>
      </c>
      <c r="F204" s="518">
        <v>20</v>
      </c>
      <c r="G204" s="518">
        <v>34</v>
      </c>
      <c r="H204" s="518">
        <v>3</v>
      </c>
      <c r="I204" s="518">
        <v>128</v>
      </c>
      <c r="J204" s="518">
        <v>10.9</v>
      </c>
      <c r="K204" s="521">
        <v>0.62361111111111112</v>
      </c>
      <c r="L204" s="518">
        <v>18.899999999999999</v>
      </c>
    </row>
    <row r="205" spans="1:12" ht="24.95" customHeight="1">
      <c r="A205" s="524" t="s">
        <v>203</v>
      </c>
      <c r="B205" s="524" t="s">
        <v>252</v>
      </c>
      <c r="C205" s="518" t="s">
        <v>235</v>
      </c>
      <c r="D205" s="518">
        <v>63</v>
      </c>
      <c r="E205" s="518">
        <v>13</v>
      </c>
      <c r="F205" s="518">
        <v>21</v>
      </c>
      <c r="G205" s="518">
        <v>34</v>
      </c>
      <c r="H205" s="518">
        <v>4</v>
      </c>
      <c r="I205" s="518">
        <v>100</v>
      </c>
      <c r="J205" s="518">
        <v>13</v>
      </c>
      <c r="K205" s="521">
        <v>0.68125000000000002</v>
      </c>
      <c r="L205" s="518">
        <v>19.899999999999999</v>
      </c>
    </row>
    <row r="206" spans="1:12" ht="24.95" customHeight="1">
      <c r="A206" s="524" t="s">
        <v>175</v>
      </c>
      <c r="B206" s="518" t="s">
        <v>354</v>
      </c>
      <c r="C206" s="518" t="s">
        <v>239</v>
      </c>
      <c r="D206" s="518">
        <v>73</v>
      </c>
      <c r="E206" s="518">
        <v>12</v>
      </c>
      <c r="F206" s="518">
        <v>22</v>
      </c>
      <c r="G206" s="518">
        <v>34</v>
      </c>
      <c r="H206" s="518">
        <v>4</v>
      </c>
      <c r="I206" s="518">
        <v>178</v>
      </c>
      <c r="J206" s="518">
        <v>6.7</v>
      </c>
      <c r="K206" s="521">
        <v>0.76874999999999993</v>
      </c>
      <c r="L206" s="518">
        <v>25</v>
      </c>
    </row>
    <row r="207" spans="1:12" ht="24.95" customHeight="1">
      <c r="A207" s="524" t="s">
        <v>355</v>
      </c>
      <c r="B207" s="524" t="s">
        <v>265</v>
      </c>
      <c r="C207" s="518" t="s">
        <v>235</v>
      </c>
      <c r="D207" s="518">
        <v>82</v>
      </c>
      <c r="E207" s="518">
        <v>12</v>
      </c>
      <c r="F207" s="518">
        <v>22</v>
      </c>
      <c r="G207" s="518">
        <v>34</v>
      </c>
      <c r="H207" s="518">
        <v>11</v>
      </c>
      <c r="I207" s="518">
        <v>122</v>
      </c>
      <c r="J207" s="518">
        <v>9.8000000000000007</v>
      </c>
      <c r="K207" s="521">
        <v>0.6118055555555556</v>
      </c>
      <c r="L207" s="518">
        <v>20.7</v>
      </c>
    </row>
    <row r="208" spans="1:12" ht="24.95" customHeight="1">
      <c r="A208" s="524" t="s">
        <v>167</v>
      </c>
      <c r="B208" s="524" t="s">
        <v>244</v>
      </c>
      <c r="C208" s="518" t="s">
        <v>247</v>
      </c>
      <c r="D208" s="518">
        <v>75</v>
      </c>
      <c r="E208" s="518">
        <v>5</v>
      </c>
      <c r="F208" s="518">
        <v>29</v>
      </c>
      <c r="G208" s="518">
        <v>34</v>
      </c>
      <c r="H208" s="518">
        <v>9</v>
      </c>
      <c r="I208" s="518">
        <v>105</v>
      </c>
      <c r="J208" s="518">
        <v>4.8</v>
      </c>
      <c r="K208" s="521">
        <v>0.81180555555555556</v>
      </c>
      <c r="L208" s="518">
        <v>24.7</v>
      </c>
    </row>
    <row r="209" spans="1:12" ht="24.95" customHeight="1">
      <c r="A209" s="524" t="s">
        <v>158</v>
      </c>
      <c r="B209" s="524" t="s">
        <v>248</v>
      </c>
      <c r="C209" s="518" t="s">
        <v>247</v>
      </c>
      <c r="D209" s="518">
        <v>82</v>
      </c>
      <c r="E209" s="518">
        <v>4</v>
      </c>
      <c r="F209" s="518">
        <v>30</v>
      </c>
      <c r="G209" s="518">
        <v>34</v>
      </c>
      <c r="H209" s="518">
        <v>13</v>
      </c>
      <c r="I209" s="518">
        <v>143</v>
      </c>
      <c r="J209" s="518">
        <v>2.8</v>
      </c>
      <c r="K209" s="521">
        <v>0.92847222222222225</v>
      </c>
      <c r="L209" s="518">
        <v>28.4</v>
      </c>
    </row>
    <row r="210" spans="1:12" ht="24.95" customHeight="1">
      <c r="A210" s="524" t="s">
        <v>356</v>
      </c>
      <c r="B210" s="524" t="s">
        <v>274</v>
      </c>
      <c r="C210" s="518" t="s">
        <v>242</v>
      </c>
      <c r="D210" s="518">
        <v>72</v>
      </c>
      <c r="E210" s="518">
        <v>17</v>
      </c>
      <c r="F210" s="518">
        <v>16</v>
      </c>
      <c r="G210" s="518">
        <v>33</v>
      </c>
      <c r="H210" s="518">
        <v>0</v>
      </c>
      <c r="I210" s="518">
        <v>144</v>
      </c>
      <c r="J210" s="518">
        <v>11.8</v>
      </c>
      <c r="K210" s="521">
        <v>0.64652777777777781</v>
      </c>
      <c r="L210" s="518">
        <v>21.6</v>
      </c>
    </row>
    <row r="211" spans="1:12" ht="24.95" customHeight="1">
      <c r="A211" s="524" t="s">
        <v>209</v>
      </c>
      <c r="B211" s="524" t="s">
        <v>246</v>
      </c>
      <c r="C211" s="518" t="s">
        <v>235</v>
      </c>
      <c r="D211" s="518">
        <v>69</v>
      </c>
      <c r="E211" s="518">
        <v>16</v>
      </c>
      <c r="F211" s="518">
        <v>17</v>
      </c>
      <c r="G211" s="518">
        <v>33</v>
      </c>
      <c r="H211" s="518">
        <v>8</v>
      </c>
      <c r="I211" s="518">
        <v>153</v>
      </c>
      <c r="J211" s="518">
        <v>10.5</v>
      </c>
      <c r="K211" s="521">
        <v>0.59652777777777777</v>
      </c>
      <c r="L211" s="518">
        <v>20.2</v>
      </c>
    </row>
    <row r="212" spans="1:12" ht="24.95" customHeight="1">
      <c r="A212" s="524" t="s">
        <v>357</v>
      </c>
      <c r="B212" s="524" t="s">
        <v>281</v>
      </c>
      <c r="C212" s="518" t="s">
        <v>235</v>
      </c>
      <c r="D212" s="518">
        <v>63</v>
      </c>
      <c r="E212" s="518">
        <v>14</v>
      </c>
      <c r="F212" s="518">
        <v>19</v>
      </c>
      <c r="G212" s="518">
        <v>33</v>
      </c>
      <c r="H212" s="518">
        <v>1</v>
      </c>
      <c r="I212" s="518">
        <v>70</v>
      </c>
      <c r="J212" s="518">
        <v>20</v>
      </c>
      <c r="K212" s="521">
        <v>0.76527777777777783</v>
      </c>
      <c r="L212" s="518">
        <v>25.7</v>
      </c>
    </row>
    <row r="213" spans="1:12" ht="24.95" customHeight="1">
      <c r="A213" s="524" t="s">
        <v>358</v>
      </c>
      <c r="B213" s="524" t="s">
        <v>249</v>
      </c>
      <c r="C213" s="518" t="s">
        <v>239</v>
      </c>
      <c r="D213" s="518">
        <v>55</v>
      </c>
      <c r="E213" s="518">
        <v>14</v>
      </c>
      <c r="F213" s="518">
        <v>19</v>
      </c>
      <c r="G213" s="518">
        <v>33</v>
      </c>
      <c r="H213" s="518">
        <v>3</v>
      </c>
      <c r="I213" s="518">
        <v>110</v>
      </c>
      <c r="J213" s="518">
        <v>12.7</v>
      </c>
      <c r="K213" s="521">
        <v>0.70624999999999993</v>
      </c>
      <c r="L213" s="518">
        <v>20.8</v>
      </c>
    </row>
    <row r="214" spans="1:12" ht="24.95" customHeight="1">
      <c r="A214" s="524" t="s">
        <v>110</v>
      </c>
      <c r="B214" s="524" t="s">
        <v>241</v>
      </c>
      <c r="C214" s="518" t="s">
        <v>247</v>
      </c>
      <c r="D214" s="518">
        <v>74</v>
      </c>
      <c r="E214" s="518">
        <v>11</v>
      </c>
      <c r="F214" s="518">
        <v>22</v>
      </c>
      <c r="G214" s="518">
        <v>33</v>
      </c>
      <c r="H214" s="518">
        <v>12</v>
      </c>
      <c r="I214" s="518">
        <v>109</v>
      </c>
      <c r="J214" s="518">
        <v>10.1</v>
      </c>
      <c r="K214" s="521">
        <v>0.97222222222222221</v>
      </c>
      <c r="L214" s="518">
        <v>26.6</v>
      </c>
    </row>
    <row r="215" spans="1:12" ht="24.95" customHeight="1">
      <c r="A215" s="524" t="s">
        <v>359</v>
      </c>
      <c r="B215" s="524" t="s">
        <v>279</v>
      </c>
      <c r="C215" s="518" t="s">
        <v>235</v>
      </c>
      <c r="D215" s="518">
        <v>81</v>
      </c>
      <c r="E215" s="518">
        <v>11</v>
      </c>
      <c r="F215" s="518">
        <v>22</v>
      </c>
      <c r="G215" s="518">
        <v>33</v>
      </c>
      <c r="H215" s="518">
        <v>5</v>
      </c>
      <c r="I215" s="518">
        <v>112</v>
      </c>
      <c r="J215" s="518">
        <v>9.8000000000000007</v>
      </c>
      <c r="K215" s="521">
        <v>0.6333333333333333</v>
      </c>
      <c r="L215" s="518">
        <v>19.8</v>
      </c>
    </row>
    <row r="216" spans="1:12" ht="24.95" customHeight="1">
      <c r="A216" s="524" t="s">
        <v>360</v>
      </c>
      <c r="B216" s="524" t="s">
        <v>266</v>
      </c>
      <c r="C216" s="518" t="s">
        <v>242</v>
      </c>
      <c r="D216" s="518">
        <v>61</v>
      </c>
      <c r="E216" s="518">
        <v>9</v>
      </c>
      <c r="F216" s="518">
        <v>24</v>
      </c>
      <c r="G216" s="518">
        <v>33</v>
      </c>
      <c r="H216" s="518">
        <v>7</v>
      </c>
      <c r="I216" s="518">
        <v>102</v>
      </c>
      <c r="J216" s="518">
        <v>8.8000000000000007</v>
      </c>
      <c r="K216" s="521">
        <v>0.6972222222222223</v>
      </c>
      <c r="L216" s="518">
        <v>23.9</v>
      </c>
    </row>
    <row r="217" spans="1:12" ht="24.95" customHeight="1">
      <c r="A217" s="524" t="s">
        <v>40</v>
      </c>
      <c r="B217" s="524" t="s">
        <v>292</v>
      </c>
      <c r="C217" s="518" t="s">
        <v>247</v>
      </c>
      <c r="D217" s="518">
        <v>81</v>
      </c>
      <c r="E217" s="518">
        <v>7</v>
      </c>
      <c r="F217" s="518">
        <v>26</v>
      </c>
      <c r="G217" s="518">
        <v>33</v>
      </c>
      <c r="H217" s="518">
        <v>15</v>
      </c>
      <c r="I217" s="518">
        <v>181</v>
      </c>
      <c r="J217" s="518">
        <v>3.9</v>
      </c>
      <c r="K217" s="521">
        <v>0.87013888888888891</v>
      </c>
      <c r="L217" s="518">
        <v>26.6</v>
      </c>
    </row>
    <row r="218" spans="1:12" ht="24.95" customHeight="1">
      <c r="A218" s="524" t="s">
        <v>33</v>
      </c>
      <c r="B218" s="524" t="s">
        <v>306</v>
      </c>
      <c r="C218" s="518" t="s">
        <v>247</v>
      </c>
      <c r="D218" s="518">
        <v>79</v>
      </c>
      <c r="E218" s="518">
        <v>6</v>
      </c>
      <c r="F218" s="518">
        <v>27</v>
      </c>
      <c r="G218" s="518">
        <v>33</v>
      </c>
      <c r="H218" s="518">
        <v>12</v>
      </c>
      <c r="I218" s="518">
        <v>161</v>
      </c>
      <c r="J218" s="518">
        <v>3.7</v>
      </c>
      <c r="K218" s="521">
        <v>0.99583333333333324</v>
      </c>
      <c r="L218" s="518">
        <v>26.7</v>
      </c>
    </row>
    <row r="219" spans="1:12" ht="24.95" customHeight="1">
      <c r="A219" s="524" t="s">
        <v>128</v>
      </c>
      <c r="B219" s="524" t="s">
        <v>265</v>
      </c>
      <c r="C219" s="518" t="s">
        <v>247</v>
      </c>
      <c r="D219" s="518">
        <v>82</v>
      </c>
      <c r="E219" s="518">
        <v>5</v>
      </c>
      <c r="F219" s="518">
        <v>28</v>
      </c>
      <c r="G219" s="518">
        <v>33</v>
      </c>
      <c r="H219" s="518">
        <v>18</v>
      </c>
      <c r="I219" s="518">
        <v>147</v>
      </c>
      <c r="J219" s="518">
        <v>3.4</v>
      </c>
      <c r="K219" s="521">
        <v>1.0277777777777779</v>
      </c>
      <c r="L219" s="518">
        <v>25.7</v>
      </c>
    </row>
    <row r="220" spans="1:12" ht="24.95" customHeight="1">
      <c r="A220" s="524" t="s">
        <v>111</v>
      </c>
      <c r="B220" s="524" t="s">
        <v>240</v>
      </c>
      <c r="C220" s="518" t="s">
        <v>247</v>
      </c>
      <c r="D220" s="518">
        <v>79</v>
      </c>
      <c r="E220" s="518">
        <v>5</v>
      </c>
      <c r="F220" s="518">
        <v>28</v>
      </c>
      <c r="G220" s="518">
        <v>33</v>
      </c>
      <c r="H220" s="518">
        <v>18</v>
      </c>
      <c r="I220" s="518">
        <v>115</v>
      </c>
      <c r="J220" s="518">
        <v>4.3</v>
      </c>
      <c r="K220" s="521">
        <v>0.8618055555555556</v>
      </c>
      <c r="L220" s="518">
        <v>28</v>
      </c>
    </row>
    <row r="221" spans="1:12" ht="24.95" customHeight="1">
      <c r="A221" s="524" t="s">
        <v>361</v>
      </c>
      <c r="B221" s="524" t="s">
        <v>238</v>
      </c>
      <c r="C221" s="518" t="s">
        <v>242</v>
      </c>
      <c r="D221" s="518">
        <v>75</v>
      </c>
      <c r="E221" s="518">
        <v>17</v>
      </c>
      <c r="F221" s="518">
        <v>15</v>
      </c>
      <c r="G221" s="518">
        <v>32</v>
      </c>
      <c r="H221" s="518">
        <v>0</v>
      </c>
      <c r="I221" s="518">
        <v>165</v>
      </c>
      <c r="J221" s="518">
        <v>10.3</v>
      </c>
      <c r="K221" s="521">
        <v>0.54375000000000007</v>
      </c>
      <c r="L221" s="518">
        <v>19</v>
      </c>
    </row>
    <row r="222" spans="1:12" ht="24.95" customHeight="1">
      <c r="A222" s="524" t="s">
        <v>362</v>
      </c>
      <c r="B222" s="524" t="s">
        <v>266</v>
      </c>
      <c r="C222" s="518" t="s">
        <v>235</v>
      </c>
      <c r="D222" s="518">
        <v>78</v>
      </c>
      <c r="E222" s="518">
        <v>14</v>
      </c>
      <c r="F222" s="518">
        <v>18</v>
      </c>
      <c r="G222" s="518">
        <v>32</v>
      </c>
      <c r="H222" s="518">
        <v>4</v>
      </c>
      <c r="I222" s="518">
        <v>144</v>
      </c>
      <c r="J222" s="518">
        <v>9.6999999999999993</v>
      </c>
      <c r="K222" s="521">
        <v>0.67361111111111116</v>
      </c>
      <c r="L222" s="518">
        <v>23.9</v>
      </c>
    </row>
    <row r="223" spans="1:12" ht="24.95" customHeight="1">
      <c r="A223" s="524" t="s">
        <v>363</v>
      </c>
      <c r="B223" s="524" t="s">
        <v>279</v>
      </c>
      <c r="C223" s="518" t="s">
        <v>235</v>
      </c>
      <c r="D223" s="518">
        <v>71</v>
      </c>
      <c r="E223" s="518">
        <v>13</v>
      </c>
      <c r="F223" s="518">
        <v>19</v>
      </c>
      <c r="G223" s="518">
        <v>32</v>
      </c>
      <c r="H223" s="518">
        <v>6</v>
      </c>
      <c r="I223" s="518">
        <v>85</v>
      </c>
      <c r="J223" s="518">
        <v>15.3</v>
      </c>
      <c r="K223" s="521">
        <v>0.66736111111111107</v>
      </c>
      <c r="L223" s="518">
        <v>22.2</v>
      </c>
    </row>
    <row r="224" spans="1:12" ht="24.95" customHeight="1">
      <c r="A224" s="524" t="s">
        <v>364</v>
      </c>
      <c r="B224" s="524" t="s">
        <v>249</v>
      </c>
      <c r="C224" s="518" t="s">
        <v>235</v>
      </c>
      <c r="D224" s="518">
        <v>75</v>
      </c>
      <c r="E224" s="518">
        <v>11</v>
      </c>
      <c r="F224" s="518">
        <v>21</v>
      </c>
      <c r="G224" s="518">
        <v>32</v>
      </c>
      <c r="H224" s="518">
        <v>3</v>
      </c>
      <c r="I224" s="518">
        <v>107</v>
      </c>
      <c r="J224" s="518">
        <v>10.3</v>
      </c>
      <c r="K224" s="521">
        <v>0.6777777777777777</v>
      </c>
      <c r="L224" s="518">
        <v>20.9</v>
      </c>
    </row>
    <row r="225" spans="1:12" ht="24.95" customHeight="1">
      <c r="A225" s="524" t="s">
        <v>99</v>
      </c>
      <c r="B225" s="524" t="s">
        <v>238</v>
      </c>
      <c r="C225" s="518" t="s">
        <v>242</v>
      </c>
      <c r="D225" s="518">
        <v>69</v>
      </c>
      <c r="E225" s="518">
        <v>9</v>
      </c>
      <c r="F225" s="518">
        <v>23</v>
      </c>
      <c r="G225" s="518">
        <v>32</v>
      </c>
      <c r="H225" s="518">
        <v>15</v>
      </c>
      <c r="I225" s="518">
        <v>124</v>
      </c>
      <c r="J225" s="518">
        <v>7.3</v>
      </c>
      <c r="K225" s="521">
        <v>0.58124999999999993</v>
      </c>
      <c r="L225" s="518">
        <v>17.8</v>
      </c>
    </row>
    <row r="226" spans="1:12" ht="24.95" customHeight="1">
      <c r="A226" s="524" t="s">
        <v>194</v>
      </c>
      <c r="B226" s="524" t="s">
        <v>257</v>
      </c>
      <c r="C226" s="518" t="s">
        <v>247</v>
      </c>
      <c r="D226" s="518">
        <v>82</v>
      </c>
      <c r="E226" s="518">
        <v>8</v>
      </c>
      <c r="F226" s="518">
        <v>24</v>
      </c>
      <c r="G226" s="518">
        <v>32</v>
      </c>
      <c r="H226" s="518">
        <v>13</v>
      </c>
      <c r="I226" s="518">
        <v>134</v>
      </c>
      <c r="J226" s="518">
        <v>6</v>
      </c>
      <c r="K226" s="521">
        <v>1.023611111111111</v>
      </c>
      <c r="L226" s="518">
        <v>29.1</v>
      </c>
    </row>
    <row r="227" spans="1:12" ht="24.95" customHeight="1">
      <c r="A227" s="524" t="s">
        <v>135</v>
      </c>
      <c r="B227" s="524" t="s">
        <v>267</v>
      </c>
      <c r="C227" s="518" t="s">
        <v>247</v>
      </c>
      <c r="D227" s="518">
        <v>76</v>
      </c>
      <c r="E227" s="518">
        <v>5</v>
      </c>
      <c r="F227" s="518">
        <v>27</v>
      </c>
      <c r="G227" s="518">
        <v>32</v>
      </c>
      <c r="H227" s="518">
        <v>8</v>
      </c>
      <c r="I227" s="518">
        <v>152</v>
      </c>
      <c r="J227" s="518">
        <v>3.3</v>
      </c>
      <c r="K227" s="521">
        <v>0.97499999999999998</v>
      </c>
      <c r="L227" s="518">
        <v>29.8</v>
      </c>
    </row>
    <row r="228" spans="1:12" ht="24.95" customHeight="1">
      <c r="A228" s="524" t="s">
        <v>365</v>
      </c>
      <c r="B228" s="524" t="s">
        <v>267</v>
      </c>
      <c r="C228" s="518" t="s">
        <v>242</v>
      </c>
      <c r="D228" s="518">
        <v>81</v>
      </c>
      <c r="E228" s="518">
        <v>16</v>
      </c>
      <c r="F228" s="518">
        <v>15</v>
      </c>
      <c r="G228" s="518">
        <v>31</v>
      </c>
      <c r="H228" s="518">
        <v>7</v>
      </c>
      <c r="I228" s="518">
        <v>221</v>
      </c>
      <c r="J228" s="518">
        <v>7.2</v>
      </c>
      <c r="K228" s="521">
        <v>0.68333333333333324</v>
      </c>
      <c r="L228" s="518">
        <v>22.6</v>
      </c>
    </row>
    <row r="229" spans="1:12" ht="24.95" customHeight="1">
      <c r="A229" s="524" t="s">
        <v>366</v>
      </c>
      <c r="B229" s="524" t="s">
        <v>236</v>
      </c>
      <c r="C229" s="518" t="s">
        <v>239</v>
      </c>
      <c r="D229" s="518">
        <v>71</v>
      </c>
      <c r="E229" s="518">
        <v>14</v>
      </c>
      <c r="F229" s="518">
        <v>17</v>
      </c>
      <c r="G229" s="518">
        <v>31</v>
      </c>
      <c r="H229" s="518">
        <v>0</v>
      </c>
      <c r="I229" s="518">
        <v>147</v>
      </c>
      <c r="J229" s="518">
        <v>9.5</v>
      </c>
      <c r="K229" s="521">
        <v>0.49722222222222223</v>
      </c>
      <c r="L229" s="518">
        <v>16.7</v>
      </c>
    </row>
    <row r="230" spans="1:12" ht="24.95" customHeight="1">
      <c r="A230" s="524" t="s">
        <v>367</v>
      </c>
      <c r="B230" s="524" t="s">
        <v>243</v>
      </c>
      <c r="C230" s="518" t="s">
        <v>239</v>
      </c>
      <c r="D230" s="518">
        <v>73</v>
      </c>
      <c r="E230" s="518">
        <v>13</v>
      </c>
      <c r="F230" s="518">
        <v>18</v>
      </c>
      <c r="G230" s="518">
        <v>31</v>
      </c>
      <c r="H230" s="518">
        <v>1</v>
      </c>
      <c r="I230" s="518">
        <v>137</v>
      </c>
      <c r="J230" s="518">
        <v>9.5</v>
      </c>
      <c r="K230" s="521">
        <v>0.61388888888888882</v>
      </c>
      <c r="L230" s="518">
        <v>20.100000000000001</v>
      </c>
    </row>
    <row r="231" spans="1:12" ht="24.95" customHeight="1">
      <c r="A231" s="524" t="s">
        <v>218</v>
      </c>
      <c r="B231" s="524" t="s">
        <v>268</v>
      </c>
      <c r="C231" s="518" t="s">
        <v>235</v>
      </c>
      <c r="D231" s="518">
        <v>65</v>
      </c>
      <c r="E231" s="518">
        <v>13</v>
      </c>
      <c r="F231" s="518">
        <v>18</v>
      </c>
      <c r="G231" s="518">
        <v>31</v>
      </c>
      <c r="H231" s="518">
        <v>10</v>
      </c>
      <c r="I231" s="518">
        <v>110</v>
      </c>
      <c r="J231" s="518">
        <v>11.8</v>
      </c>
      <c r="K231" s="521">
        <v>0.59930555555555554</v>
      </c>
      <c r="L231" s="518">
        <v>19.5</v>
      </c>
    </row>
    <row r="232" spans="1:12" ht="24.95" customHeight="1">
      <c r="A232" s="524" t="s">
        <v>202</v>
      </c>
      <c r="B232" s="524" t="s">
        <v>240</v>
      </c>
      <c r="C232" s="518" t="s">
        <v>247</v>
      </c>
      <c r="D232" s="518">
        <v>80</v>
      </c>
      <c r="E232" s="518">
        <v>10</v>
      </c>
      <c r="F232" s="518">
        <v>21</v>
      </c>
      <c r="G232" s="518">
        <v>31</v>
      </c>
      <c r="H232" s="518">
        <v>11</v>
      </c>
      <c r="I232" s="518">
        <v>136</v>
      </c>
      <c r="J232" s="518">
        <v>7.4</v>
      </c>
      <c r="K232" s="521">
        <v>0.87777777777777777</v>
      </c>
      <c r="L232" s="518">
        <v>25.8</v>
      </c>
    </row>
    <row r="233" spans="1:12" ht="24.95" customHeight="1">
      <c r="A233" s="524" t="s">
        <v>108</v>
      </c>
      <c r="B233" s="524" t="s">
        <v>240</v>
      </c>
      <c r="C233" s="518" t="s">
        <v>247</v>
      </c>
      <c r="D233" s="518">
        <v>80</v>
      </c>
      <c r="E233" s="518">
        <v>8</v>
      </c>
      <c r="F233" s="518">
        <v>23</v>
      </c>
      <c r="G233" s="518">
        <v>31</v>
      </c>
      <c r="H233" s="518">
        <v>11</v>
      </c>
      <c r="I233" s="518">
        <v>145</v>
      </c>
      <c r="J233" s="518">
        <v>5.5</v>
      </c>
      <c r="K233" s="521">
        <v>0.98125000000000007</v>
      </c>
      <c r="L233" s="518">
        <v>29.1</v>
      </c>
    </row>
    <row r="234" spans="1:12" ht="24.95" customHeight="1">
      <c r="A234" s="524" t="s">
        <v>83</v>
      </c>
      <c r="B234" s="524" t="s">
        <v>245</v>
      </c>
      <c r="C234" s="518" t="s">
        <v>247</v>
      </c>
      <c r="D234" s="518">
        <v>82</v>
      </c>
      <c r="E234" s="518">
        <v>7</v>
      </c>
      <c r="F234" s="518">
        <v>24</v>
      </c>
      <c r="G234" s="518">
        <v>31</v>
      </c>
      <c r="H234" s="518">
        <v>10</v>
      </c>
      <c r="I234" s="518">
        <v>123</v>
      </c>
      <c r="J234" s="518">
        <v>5.7</v>
      </c>
      <c r="K234" s="521">
        <v>0.68194444444444446</v>
      </c>
      <c r="L234" s="518">
        <v>21</v>
      </c>
    </row>
    <row r="235" spans="1:12" ht="24.95" customHeight="1">
      <c r="A235" s="524" t="s">
        <v>368</v>
      </c>
      <c r="B235" s="524" t="s">
        <v>281</v>
      </c>
      <c r="C235" s="518" t="s">
        <v>247</v>
      </c>
      <c r="D235" s="518">
        <v>81</v>
      </c>
      <c r="E235" s="518">
        <v>4</v>
      </c>
      <c r="F235" s="518">
        <v>27</v>
      </c>
      <c r="G235" s="518">
        <v>31</v>
      </c>
      <c r="H235" s="518">
        <v>7</v>
      </c>
      <c r="I235" s="518">
        <v>104</v>
      </c>
      <c r="J235" s="518">
        <v>3.8</v>
      </c>
      <c r="K235" s="521">
        <v>1.0020833333333334</v>
      </c>
      <c r="L235" s="518">
        <v>31.5</v>
      </c>
    </row>
    <row r="236" spans="1:12" ht="24.95" customHeight="1">
      <c r="A236" s="524" t="s">
        <v>369</v>
      </c>
      <c r="B236" s="524" t="s">
        <v>272</v>
      </c>
      <c r="C236" s="518" t="s">
        <v>247</v>
      </c>
      <c r="D236" s="518">
        <v>82</v>
      </c>
      <c r="E236" s="518">
        <v>2</v>
      </c>
      <c r="F236" s="518">
        <v>29</v>
      </c>
      <c r="G236" s="518">
        <v>31</v>
      </c>
      <c r="H236" s="518">
        <v>7</v>
      </c>
      <c r="I236" s="518">
        <v>115</v>
      </c>
      <c r="J236" s="518">
        <v>1.7</v>
      </c>
      <c r="K236" s="521">
        <v>0.9243055555555556</v>
      </c>
      <c r="L236" s="518">
        <v>27.3</v>
      </c>
    </row>
    <row r="237" spans="1:12" ht="24.95" customHeight="1">
      <c r="A237" s="524" t="s">
        <v>370</v>
      </c>
      <c r="B237" s="524" t="s">
        <v>267</v>
      </c>
      <c r="C237" s="518" t="s">
        <v>242</v>
      </c>
      <c r="D237" s="518">
        <v>68</v>
      </c>
      <c r="E237" s="518">
        <v>16</v>
      </c>
      <c r="F237" s="518">
        <v>14</v>
      </c>
      <c r="G237" s="518">
        <v>30</v>
      </c>
      <c r="H237" s="518">
        <v>1</v>
      </c>
      <c r="I237" s="518">
        <v>131</v>
      </c>
      <c r="J237" s="518">
        <v>12.2</v>
      </c>
      <c r="K237" s="521">
        <v>0.63194444444444442</v>
      </c>
      <c r="L237" s="518">
        <v>21.5</v>
      </c>
    </row>
    <row r="238" spans="1:12" ht="24.95" customHeight="1">
      <c r="A238" s="524" t="s">
        <v>371</v>
      </c>
      <c r="B238" s="524" t="s">
        <v>248</v>
      </c>
      <c r="C238" s="518" t="s">
        <v>242</v>
      </c>
      <c r="D238" s="518">
        <v>77</v>
      </c>
      <c r="E238" s="518">
        <v>15</v>
      </c>
      <c r="F238" s="518">
        <v>15</v>
      </c>
      <c r="G238" s="518">
        <v>30</v>
      </c>
      <c r="H238" s="518">
        <v>1</v>
      </c>
      <c r="I238" s="518">
        <v>111</v>
      </c>
      <c r="J238" s="518">
        <v>13.5</v>
      </c>
      <c r="K238" s="521">
        <v>0.62638888888888888</v>
      </c>
      <c r="L238" s="518">
        <v>20.399999999999999</v>
      </c>
    </row>
    <row r="239" spans="1:12" ht="24.95" customHeight="1">
      <c r="A239" s="524" t="s">
        <v>372</v>
      </c>
      <c r="B239" s="524" t="s">
        <v>269</v>
      </c>
      <c r="C239" s="518" t="s">
        <v>235</v>
      </c>
      <c r="D239" s="518">
        <v>70</v>
      </c>
      <c r="E239" s="518">
        <v>12</v>
      </c>
      <c r="F239" s="518">
        <v>18</v>
      </c>
      <c r="G239" s="518">
        <v>30</v>
      </c>
      <c r="H239" s="518">
        <v>3</v>
      </c>
      <c r="I239" s="518">
        <v>135</v>
      </c>
      <c r="J239" s="518">
        <v>8.9</v>
      </c>
      <c r="K239" s="521">
        <v>0.71180555555555547</v>
      </c>
      <c r="L239" s="518">
        <v>22.2</v>
      </c>
    </row>
    <row r="240" spans="1:12" ht="24.95" customHeight="1">
      <c r="A240" s="524" t="s">
        <v>100</v>
      </c>
      <c r="B240" s="518" t="s">
        <v>373</v>
      </c>
      <c r="C240" s="518" t="s">
        <v>239</v>
      </c>
      <c r="D240" s="518">
        <v>41</v>
      </c>
      <c r="E240" s="518">
        <v>11</v>
      </c>
      <c r="F240" s="518">
        <v>19</v>
      </c>
      <c r="G240" s="518">
        <v>30</v>
      </c>
      <c r="H240" s="518">
        <v>7</v>
      </c>
      <c r="I240" s="518">
        <v>103</v>
      </c>
      <c r="J240" s="518">
        <v>10.7</v>
      </c>
      <c r="K240" s="521">
        <v>0.70833333333333337</v>
      </c>
      <c r="L240" s="518">
        <v>20.3</v>
      </c>
    </row>
    <row r="241" spans="1:12" ht="24.95" customHeight="1">
      <c r="A241" s="524" t="s">
        <v>87</v>
      </c>
      <c r="B241" s="524" t="s">
        <v>252</v>
      </c>
      <c r="C241" s="518" t="s">
        <v>247</v>
      </c>
      <c r="D241" s="518">
        <v>82</v>
      </c>
      <c r="E241" s="518">
        <v>10</v>
      </c>
      <c r="F241" s="518">
        <v>20</v>
      </c>
      <c r="G241" s="518">
        <v>30</v>
      </c>
      <c r="H241" s="518">
        <v>13</v>
      </c>
      <c r="I241" s="518">
        <v>106</v>
      </c>
      <c r="J241" s="518">
        <v>9.4</v>
      </c>
      <c r="K241" s="521">
        <v>0.99513888888888891</v>
      </c>
      <c r="L241" s="518">
        <v>28.5</v>
      </c>
    </row>
    <row r="242" spans="1:12" ht="24.95" customHeight="1">
      <c r="A242" s="524" t="s">
        <v>374</v>
      </c>
      <c r="B242" s="524" t="s">
        <v>238</v>
      </c>
      <c r="C242" s="518" t="s">
        <v>235</v>
      </c>
      <c r="D242" s="518">
        <v>62</v>
      </c>
      <c r="E242" s="518">
        <v>7</v>
      </c>
      <c r="F242" s="518">
        <v>23</v>
      </c>
      <c r="G242" s="518">
        <v>30</v>
      </c>
      <c r="H242" s="518">
        <v>3</v>
      </c>
      <c r="I242" s="518">
        <v>122</v>
      </c>
      <c r="J242" s="518">
        <v>5.7</v>
      </c>
      <c r="K242" s="521">
        <v>0.64097222222222217</v>
      </c>
      <c r="L242" s="518">
        <v>21.3</v>
      </c>
    </row>
    <row r="243" spans="1:12" ht="24.95" customHeight="1">
      <c r="A243" s="524" t="s">
        <v>375</v>
      </c>
      <c r="B243" s="524" t="s">
        <v>236</v>
      </c>
      <c r="C243" s="518" t="s">
        <v>247</v>
      </c>
      <c r="D243" s="518">
        <v>78</v>
      </c>
      <c r="E243" s="518">
        <v>6</v>
      </c>
      <c r="F243" s="518">
        <v>24</v>
      </c>
      <c r="G243" s="518">
        <v>30</v>
      </c>
      <c r="H243" s="518">
        <v>4</v>
      </c>
      <c r="I243" s="518">
        <v>116</v>
      </c>
      <c r="J243" s="518">
        <v>5.2</v>
      </c>
      <c r="K243" s="521">
        <v>0.80902777777777779</v>
      </c>
      <c r="L243" s="518">
        <v>24.6</v>
      </c>
    </row>
    <row r="244" spans="1:12" ht="24.95" customHeight="1">
      <c r="A244" s="524" t="s">
        <v>376</v>
      </c>
      <c r="B244" s="524" t="s">
        <v>236</v>
      </c>
      <c r="C244" s="518" t="s">
        <v>235</v>
      </c>
      <c r="D244" s="518">
        <v>76</v>
      </c>
      <c r="E244" s="518">
        <v>6</v>
      </c>
      <c r="F244" s="518">
        <v>24</v>
      </c>
      <c r="G244" s="518">
        <v>30</v>
      </c>
      <c r="H244" s="518">
        <v>0</v>
      </c>
      <c r="I244" s="518">
        <v>115</v>
      </c>
      <c r="J244" s="518">
        <v>5.2</v>
      </c>
      <c r="K244" s="521">
        <v>0.64097222222222217</v>
      </c>
      <c r="L244" s="518">
        <v>21.3</v>
      </c>
    </row>
    <row r="245" spans="1:12" ht="24.95" customHeight="1">
      <c r="A245" s="524" t="s">
        <v>377</v>
      </c>
      <c r="B245" s="524" t="s">
        <v>238</v>
      </c>
      <c r="C245" s="518" t="s">
        <v>242</v>
      </c>
      <c r="D245" s="518">
        <v>75</v>
      </c>
      <c r="E245" s="518">
        <v>16</v>
      </c>
      <c r="F245" s="518">
        <v>13</v>
      </c>
      <c r="G245" s="518">
        <v>29</v>
      </c>
      <c r="H245" s="518">
        <v>7</v>
      </c>
      <c r="I245" s="518">
        <v>139</v>
      </c>
      <c r="J245" s="518">
        <v>11.5</v>
      </c>
      <c r="K245" s="521">
        <v>0.63124999999999998</v>
      </c>
      <c r="L245" s="518">
        <v>19.7</v>
      </c>
    </row>
    <row r="246" spans="1:12" ht="24.95" customHeight="1">
      <c r="A246" s="524" t="s">
        <v>378</v>
      </c>
      <c r="B246" s="524" t="s">
        <v>335</v>
      </c>
      <c r="C246" s="518" t="s">
        <v>242</v>
      </c>
      <c r="D246" s="518">
        <v>62</v>
      </c>
      <c r="E246" s="518">
        <v>16</v>
      </c>
      <c r="F246" s="518">
        <v>13</v>
      </c>
      <c r="G246" s="518">
        <v>29</v>
      </c>
      <c r="H246" s="518">
        <v>4</v>
      </c>
      <c r="I246" s="518">
        <v>190</v>
      </c>
      <c r="J246" s="518">
        <v>8.4</v>
      </c>
      <c r="K246" s="521">
        <v>0.6875</v>
      </c>
      <c r="L246" s="518">
        <v>22.4</v>
      </c>
    </row>
    <row r="247" spans="1:12" ht="24.95" customHeight="1">
      <c r="A247" s="524" t="s">
        <v>379</v>
      </c>
      <c r="B247" s="524" t="s">
        <v>265</v>
      </c>
      <c r="C247" s="518" t="s">
        <v>235</v>
      </c>
      <c r="D247" s="518">
        <v>72</v>
      </c>
      <c r="E247" s="518">
        <v>16</v>
      </c>
      <c r="F247" s="518">
        <v>13</v>
      </c>
      <c r="G247" s="518">
        <v>29</v>
      </c>
      <c r="H247" s="518">
        <v>7</v>
      </c>
      <c r="I247" s="518">
        <v>127</v>
      </c>
      <c r="J247" s="518">
        <v>12.6</v>
      </c>
      <c r="K247" s="521">
        <v>0.58611111111111114</v>
      </c>
      <c r="L247" s="518">
        <v>18.600000000000001</v>
      </c>
    </row>
    <row r="248" spans="1:12" ht="24.95" customHeight="1">
      <c r="A248" s="524" t="s">
        <v>380</v>
      </c>
      <c r="B248" s="524" t="s">
        <v>238</v>
      </c>
      <c r="C248" s="518" t="s">
        <v>242</v>
      </c>
      <c r="D248" s="518">
        <v>81</v>
      </c>
      <c r="E248" s="518">
        <v>14</v>
      </c>
      <c r="F248" s="518">
        <v>15</v>
      </c>
      <c r="G248" s="518">
        <v>29</v>
      </c>
      <c r="H248" s="518">
        <v>0</v>
      </c>
      <c r="I248" s="518">
        <v>113</v>
      </c>
      <c r="J248" s="518">
        <v>12.4</v>
      </c>
      <c r="K248" s="521">
        <v>0.55486111111111114</v>
      </c>
      <c r="L248" s="518">
        <v>19.8</v>
      </c>
    </row>
    <row r="249" spans="1:12" ht="24.95" customHeight="1">
      <c r="A249" s="524" t="s">
        <v>381</v>
      </c>
      <c r="B249" s="524" t="s">
        <v>292</v>
      </c>
      <c r="C249" s="518" t="s">
        <v>239</v>
      </c>
      <c r="D249" s="518">
        <v>73</v>
      </c>
      <c r="E249" s="518">
        <v>14</v>
      </c>
      <c r="F249" s="518">
        <v>15</v>
      </c>
      <c r="G249" s="518">
        <v>29</v>
      </c>
      <c r="H249" s="518">
        <v>1</v>
      </c>
      <c r="I249" s="518">
        <v>91</v>
      </c>
      <c r="J249" s="518">
        <v>15.4</v>
      </c>
      <c r="K249" s="521">
        <v>0.53819444444444442</v>
      </c>
      <c r="L249" s="518">
        <v>17.2</v>
      </c>
    </row>
    <row r="250" spans="1:12" ht="24.95" customHeight="1">
      <c r="A250" s="524" t="s">
        <v>382</v>
      </c>
      <c r="B250" s="524" t="s">
        <v>248</v>
      </c>
      <c r="C250" s="518" t="s">
        <v>235</v>
      </c>
      <c r="D250" s="518">
        <v>62</v>
      </c>
      <c r="E250" s="518">
        <v>12</v>
      </c>
      <c r="F250" s="518">
        <v>17</v>
      </c>
      <c r="G250" s="518">
        <v>29</v>
      </c>
      <c r="H250" s="518">
        <v>4</v>
      </c>
      <c r="I250" s="518">
        <v>124</v>
      </c>
      <c r="J250" s="518">
        <v>9.6999999999999993</v>
      </c>
      <c r="K250" s="521">
        <v>0.53888888888888886</v>
      </c>
      <c r="L250" s="518">
        <v>17.7</v>
      </c>
    </row>
    <row r="251" spans="1:12" ht="24.95" customHeight="1">
      <c r="A251" s="524" t="s">
        <v>383</v>
      </c>
      <c r="B251" s="524" t="s">
        <v>236</v>
      </c>
      <c r="C251" s="518" t="s">
        <v>235</v>
      </c>
      <c r="D251" s="518">
        <v>65</v>
      </c>
      <c r="E251" s="518">
        <v>11</v>
      </c>
      <c r="F251" s="518">
        <v>18</v>
      </c>
      <c r="G251" s="518">
        <v>29</v>
      </c>
      <c r="H251" s="518">
        <v>0</v>
      </c>
      <c r="I251" s="518">
        <v>81</v>
      </c>
      <c r="J251" s="518">
        <v>13.6</v>
      </c>
      <c r="K251" s="521">
        <v>0.62638888888888888</v>
      </c>
      <c r="L251" s="518">
        <v>22.2</v>
      </c>
    </row>
    <row r="252" spans="1:12" ht="24.95" customHeight="1">
      <c r="A252" s="524" t="s">
        <v>384</v>
      </c>
      <c r="B252" s="524" t="s">
        <v>236</v>
      </c>
      <c r="C252" s="518" t="s">
        <v>242</v>
      </c>
      <c r="D252" s="518">
        <v>62</v>
      </c>
      <c r="E252" s="518">
        <v>11</v>
      </c>
      <c r="F252" s="518">
        <v>18</v>
      </c>
      <c r="G252" s="518">
        <v>29</v>
      </c>
      <c r="H252" s="518">
        <v>4</v>
      </c>
      <c r="I252" s="518">
        <v>93</v>
      </c>
      <c r="J252" s="518">
        <v>11.8</v>
      </c>
      <c r="K252" s="521">
        <v>0.51250000000000007</v>
      </c>
      <c r="L252" s="518">
        <v>15.7</v>
      </c>
    </row>
    <row r="253" spans="1:12" ht="24.95" customHeight="1">
      <c r="A253" s="524" t="s">
        <v>224</v>
      </c>
      <c r="B253" s="524" t="s">
        <v>252</v>
      </c>
      <c r="C253" s="518" t="s">
        <v>247</v>
      </c>
      <c r="D253" s="518">
        <v>65</v>
      </c>
      <c r="E253" s="518">
        <v>10</v>
      </c>
      <c r="F253" s="518">
        <v>19</v>
      </c>
      <c r="G253" s="518">
        <v>29</v>
      </c>
      <c r="H253" s="518">
        <v>3</v>
      </c>
      <c r="I253" s="518">
        <v>121</v>
      </c>
      <c r="J253" s="518">
        <v>8.3000000000000007</v>
      </c>
      <c r="K253" s="521">
        <v>0.93472222222222223</v>
      </c>
      <c r="L253" s="518">
        <v>27</v>
      </c>
    </row>
    <row r="254" spans="1:12" ht="24.95" customHeight="1">
      <c r="A254" s="524" t="s">
        <v>178</v>
      </c>
      <c r="B254" s="524" t="s">
        <v>234</v>
      </c>
      <c r="C254" s="518" t="s">
        <v>247</v>
      </c>
      <c r="D254" s="518">
        <v>78</v>
      </c>
      <c r="E254" s="518">
        <v>9</v>
      </c>
      <c r="F254" s="518">
        <v>20</v>
      </c>
      <c r="G254" s="518">
        <v>29</v>
      </c>
      <c r="H254" s="518">
        <v>6</v>
      </c>
      <c r="I254" s="518">
        <v>119</v>
      </c>
      <c r="J254" s="518">
        <v>7.6</v>
      </c>
      <c r="K254" s="521">
        <v>0.77013888888888893</v>
      </c>
      <c r="L254" s="518">
        <v>23</v>
      </c>
    </row>
    <row r="255" spans="1:12" ht="24.95" customHeight="1">
      <c r="A255" s="524" t="s">
        <v>385</v>
      </c>
      <c r="B255" s="524" t="s">
        <v>281</v>
      </c>
      <c r="C255" s="518" t="s">
        <v>247</v>
      </c>
      <c r="D255" s="518">
        <v>68</v>
      </c>
      <c r="E255" s="518">
        <v>7</v>
      </c>
      <c r="F255" s="518">
        <v>22</v>
      </c>
      <c r="G255" s="518">
        <v>29</v>
      </c>
      <c r="H255" s="518">
        <v>12</v>
      </c>
      <c r="I255" s="518">
        <v>109</v>
      </c>
      <c r="J255" s="518">
        <v>6.4</v>
      </c>
      <c r="K255" s="521">
        <v>0.96388888888888891</v>
      </c>
      <c r="L255" s="518">
        <v>29.4</v>
      </c>
    </row>
    <row r="256" spans="1:12" ht="24.95" customHeight="1">
      <c r="A256" s="524" t="s">
        <v>386</v>
      </c>
      <c r="B256" s="524" t="s">
        <v>257</v>
      </c>
      <c r="C256" s="518" t="s">
        <v>247</v>
      </c>
      <c r="D256" s="518">
        <v>60</v>
      </c>
      <c r="E256" s="518">
        <v>7</v>
      </c>
      <c r="F256" s="518">
        <v>22</v>
      </c>
      <c r="G256" s="518">
        <v>29</v>
      </c>
      <c r="H256" s="518">
        <v>17</v>
      </c>
      <c r="I256" s="518">
        <v>124</v>
      </c>
      <c r="J256" s="518">
        <v>5.6</v>
      </c>
      <c r="K256" s="521">
        <v>0.70486111111111116</v>
      </c>
      <c r="L256" s="518">
        <v>21.9</v>
      </c>
    </row>
    <row r="257" spans="1:12" ht="24.95" customHeight="1">
      <c r="A257" s="524" t="s">
        <v>387</v>
      </c>
      <c r="B257" s="518" t="s">
        <v>388</v>
      </c>
      <c r="C257" s="518" t="s">
        <v>239</v>
      </c>
      <c r="D257" s="518">
        <v>70</v>
      </c>
      <c r="E257" s="518">
        <v>3</v>
      </c>
      <c r="F257" s="518">
        <v>26</v>
      </c>
      <c r="G257" s="518">
        <v>29</v>
      </c>
      <c r="H257" s="518">
        <v>4</v>
      </c>
      <c r="I257" s="518">
        <v>53</v>
      </c>
      <c r="J257" s="518">
        <v>5.7</v>
      </c>
      <c r="K257" s="521">
        <v>0.61111111111111105</v>
      </c>
      <c r="L257" s="518">
        <v>19.600000000000001</v>
      </c>
    </row>
    <row r="258" spans="1:12" ht="24.95" customHeight="1">
      <c r="A258" s="524" t="s">
        <v>389</v>
      </c>
      <c r="B258" s="524" t="s">
        <v>269</v>
      </c>
      <c r="C258" s="518" t="s">
        <v>242</v>
      </c>
      <c r="D258" s="518">
        <v>76</v>
      </c>
      <c r="E258" s="518">
        <v>12</v>
      </c>
      <c r="F258" s="518">
        <v>16</v>
      </c>
      <c r="G258" s="518">
        <v>28</v>
      </c>
      <c r="H258" s="518">
        <v>10</v>
      </c>
      <c r="I258" s="518">
        <v>110</v>
      </c>
      <c r="J258" s="518">
        <v>10.9</v>
      </c>
      <c r="K258" s="521">
        <v>0.61736111111111114</v>
      </c>
      <c r="L258" s="518">
        <v>18.7</v>
      </c>
    </row>
    <row r="259" spans="1:12" ht="24.95" customHeight="1">
      <c r="A259" s="524" t="s">
        <v>390</v>
      </c>
      <c r="B259" s="524" t="s">
        <v>269</v>
      </c>
      <c r="C259" s="518" t="s">
        <v>242</v>
      </c>
      <c r="D259" s="518">
        <v>82</v>
      </c>
      <c r="E259" s="518">
        <v>10</v>
      </c>
      <c r="F259" s="518">
        <v>18</v>
      </c>
      <c r="G259" s="518">
        <v>28</v>
      </c>
      <c r="H259" s="518">
        <v>2</v>
      </c>
      <c r="I259" s="518">
        <v>104</v>
      </c>
      <c r="J259" s="518">
        <v>9.6</v>
      </c>
      <c r="K259" s="521">
        <v>0.64166666666666672</v>
      </c>
      <c r="L259" s="518">
        <v>22.4</v>
      </c>
    </row>
    <row r="260" spans="1:12" ht="24.95" customHeight="1">
      <c r="A260" s="524" t="s">
        <v>391</v>
      </c>
      <c r="B260" s="524" t="s">
        <v>281</v>
      </c>
      <c r="C260" s="518" t="s">
        <v>235</v>
      </c>
      <c r="D260" s="518">
        <v>80</v>
      </c>
      <c r="E260" s="518">
        <v>10</v>
      </c>
      <c r="F260" s="518">
        <v>18</v>
      </c>
      <c r="G260" s="518">
        <v>28</v>
      </c>
      <c r="H260" s="518">
        <v>4</v>
      </c>
      <c r="I260" s="518">
        <v>80</v>
      </c>
      <c r="J260" s="518">
        <v>12.5</v>
      </c>
      <c r="K260" s="521">
        <v>0.59444444444444444</v>
      </c>
      <c r="L260" s="518">
        <v>20.2</v>
      </c>
    </row>
    <row r="261" spans="1:12" ht="24.95" customHeight="1">
      <c r="A261" s="524" t="s">
        <v>392</v>
      </c>
      <c r="B261" s="524" t="s">
        <v>296</v>
      </c>
      <c r="C261" s="518" t="s">
        <v>242</v>
      </c>
      <c r="D261" s="518">
        <v>70</v>
      </c>
      <c r="E261" s="518">
        <v>10</v>
      </c>
      <c r="F261" s="518">
        <v>18</v>
      </c>
      <c r="G261" s="518">
        <v>28</v>
      </c>
      <c r="H261" s="518">
        <v>3</v>
      </c>
      <c r="I261" s="518">
        <v>147</v>
      </c>
      <c r="J261" s="518">
        <v>6.8</v>
      </c>
      <c r="K261" s="521">
        <v>0.63680555555555551</v>
      </c>
      <c r="L261" s="518">
        <v>20.6</v>
      </c>
    </row>
    <row r="262" spans="1:12" ht="24.95" customHeight="1">
      <c r="A262" s="524" t="s">
        <v>393</v>
      </c>
      <c r="B262" s="524" t="s">
        <v>292</v>
      </c>
      <c r="C262" s="518" t="s">
        <v>235</v>
      </c>
      <c r="D262" s="518">
        <v>49</v>
      </c>
      <c r="E262" s="518">
        <v>10</v>
      </c>
      <c r="F262" s="518">
        <v>18</v>
      </c>
      <c r="G262" s="518">
        <v>28</v>
      </c>
      <c r="H262" s="518">
        <v>0</v>
      </c>
      <c r="I262" s="518">
        <v>91</v>
      </c>
      <c r="J262" s="518">
        <v>11</v>
      </c>
      <c r="K262" s="521">
        <v>0.7729166666666667</v>
      </c>
      <c r="L262" s="518">
        <v>24.3</v>
      </c>
    </row>
    <row r="263" spans="1:12" ht="24.95" customHeight="1">
      <c r="A263" s="524" t="s">
        <v>394</v>
      </c>
      <c r="B263" s="524" t="s">
        <v>335</v>
      </c>
      <c r="C263" s="518" t="s">
        <v>242</v>
      </c>
      <c r="D263" s="518">
        <v>69</v>
      </c>
      <c r="E263" s="518">
        <v>9</v>
      </c>
      <c r="F263" s="518">
        <v>19</v>
      </c>
      <c r="G263" s="518">
        <v>28</v>
      </c>
      <c r="H263" s="518">
        <v>5</v>
      </c>
      <c r="I263" s="518">
        <v>108</v>
      </c>
      <c r="J263" s="518">
        <v>8.3000000000000007</v>
      </c>
      <c r="K263" s="521">
        <v>0.65208333333333335</v>
      </c>
      <c r="L263" s="518">
        <v>21.7</v>
      </c>
    </row>
    <row r="264" spans="1:12" ht="24.95" customHeight="1">
      <c r="A264" s="524" t="s">
        <v>80</v>
      </c>
      <c r="B264" s="524" t="s">
        <v>335</v>
      </c>
      <c r="C264" s="518" t="s">
        <v>242</v>
      </c>
      <c r="D264" s="518">
        <v>80</v>
      </c>
      <c r="E264" s="518">
        <v>8</v>
      </c>
      <c r="F264" s="518">
        <v>20</v>
      </c>
      <c r="G264" s="518">
        <v>28</v>
      </c>
      <c r="H264" s="518">
        <v>7</v>
      </c>
      <c r="I264" s="518">
        <v>188</v>
      </c>
      <c r="J264" s="518">
        <v>4.3</v>
      </c>
      <c r="K264" s="521">
        <v>0.71319444444444446</v>
      </c>
      <c r="L264" s="518">
        <v>23.3</v>
      </c>
    </row>
    <row r="265" spans="1:12" ht="24.95" customHeight="1">
      <c r="A265" s="524" t="s">
        <v>395</v>
      </c>
      <c r="B265" s="524" t="s">
        <v>245</v>
      </c>
      <c r="C265" s="518" t="s">
        <v>235</v>
      </c>
      <c r="D265" s="518">
        <v>81</v>
      </c>
      <c r="E265" s="518">
        <v>8</v>
      </c>
      <c r="F265" s="518">
        <v>20</v>
      </c>
      <c r="G265" s="518">
        <v>28</v>
      </c>
      <c r="H265" s="518">
        <v>0</v>
      </c>
      <c r="I265" s="518">
        <v>96</v>
      </c>
      <c r="J265" s="518">
        <v>8.3000000000000007</v>
      </c>
      <c r="K265" s="521">
        <v>0.57777777777777783</v>
      </c>
      <c r="L265" s="518">
        <v>22.7</v>
      </c>
    </row>
    <row r="266" spans="1:12" ht="24.95" customHeight="1">
      <c r="A266" s="524" t="s">
        <v>396</v>
      </c>
      <c r="B266" s="524" t="s">
        <v>249</v>
      </c>
      <c r="C266" s="518" t="s">
        <v>247</v>
      </c>
      <c r="D266" s="518">
        <v>79</v>
      </c>
      <c r="E266" s="518">
        <v>7</v>
      </c>
      <c r="F266" s="518">
        <v>21</v>
      </c>
      <c r="G266" s="518">
        <v>28</v>
      </c>
      <c r="H266" s="518">
        <v>8</v>
      </c>
      <c r="I266" s="518">
        <v>113</v>
      </c>
      <c r="J266" s="518">
        <v>6.2</v>
      </c>
      <c r="K266" s="521">
        <v>0.84166666666666667</v>
      </c>
      <c r="L266" s="518">
        <v>26.8</v>
      </c>
    </row>
    <row r="267" spans="1:12" ht="24.95" customHeight="1">
      <c r="A267" s="524" t="s">
        <v>397</v>
      </c>
      <c r="B267" s="518" t="s">
        <v>398</v>
      </c>
      <c r="C267" s="518" t="s">
        <v>247</v>
      </c>
      <c r="D267" s="518">
        <v>82</v>
      </c>
      <c r="E267" s="518">
        <v>4</v>
      </c>
      <c r="F267" s="518">
        <v>24</v>
      </c>
      <c r="G267" s="518">
        <v>28</v>
      </c>
      <c r="H267" s="518">
        <v>11</v>
      </c>
      <c r="I267" s="518">
        <v>92</v>
      </c>
      <c r="J267" s="518">
        <v>4.3</v>
      </c>
      <c r="K267" s="521">
        <v>1.0256944444444445</v>
      </c>
      <c r="L267" s="518">
        <v>28.5</v>
      </c>
    </row>
    <row r="268" spans="1:12" ht="24.95" customHeight="1">
      <c r="A268" s="524" t="s">
        <v>399</v>
      </c>
      <c r="B268" s="524" t="s">
        <v>335</v>
      </c>
      <c r="C268" s="518" t="s">
        <v>247</v>
      </c>
      <c r="D268" s="518">
        <v>73</v>
      </c>
      <c r="E268" s="518">
        <v>3</v>
      </c>
      <c r="F268" s="518">
        <v>25</v>
      </c>
      <c r="G268" s="518">
        <v>28</v>
      </c>
      <c r="H268" s="518">
        <v>6</v>
      </c>
      <c r="I268" s="518">
        <v>93</v>
      </c>
      <c r="J268" s="518">
        <v>3.2</v>
      </c>
      <c r="K268" s="521">
        <v>0.88888888888888884</v>
      </c>
      <c r="L268" s="518">
        <v>26.8</v>
      </c>
    </row>
    <row r="269" spans="1:12" ht="24.95" customHeight="1">
      <c r="A269" s="524" t="s">
        <v>400</v>
      </c>
      <c r="B269" s="524" t="s">
        <v>248</v>
      </c>
      <c r="C269" s="518" t="s">
        <v>239</v>
      </c>
      <c r="D269" s="518">
        <v>79</v>
      </c>
      <c r="E269" s="518">
        <v>15</v>
      </c>
      <c r="F269" s="518">
        <v>12</v>
      </c>
      <c r="G269" s="518">
        <v>27</v>
      </c>
      <c r="H269" s="518">
        <v>4</v>
      </c>
      <c r="I269" s="518">
        <v>195</v>
      </c>
      <c r="J269" s="518">
        <v>7.7</v>
      </c>
      <c r="K269" s="521">
        <v>0.65972222222222221</v>
      </c>
      <c r="L269" s="518">
        <v>21.1</v>
      </c>
    </row>
    <row r="270" spans="1:12" ht="24.95" customHeight="1">
      <c r="A270" s="524" t="s">
        <v>401</v>
      </c>
      <c r="B270" s="524" t="s">
        <v>252</v>
      </c>
      <c r="C270" s="518" t="s">
        <v>239</v>
      </c>
      <c r="D270" s="518">
        <v>75</v>
      </c>
      <c r="E270" s="518">
        <v>11</v>
      </c>
      <c r="F270" s="518">
        <v>16</v>
      </c>
      <c r="G270" s="518">
        <v>27</v>
      </c>
      <c r="H270" s="518">
        <v>3</v>
      </c>
      <c r="I270" s="518">
        <v>129</v>
      </c>
      <c r="J270" s="518">
        <v>8.5</v>
      </c>
      <c r="K270" s="521">
        <v>0.62708333333333333</v>
      </c>
      <c r="L270" s="518">
        <v>20.3</v>
      </c>
    </row>
    <row r="271" spans="1:12" ht="24.95" customHeight="1">
      <c r="A271" s="524" t="s">
        <v>142</v>
      </c>
      <c r="B271" s="524" t="s">
        <v>236</v>
      </c>
      <c r="C271" s="518" t="s">
        <v>239</v>
      </c>
      <c r="D271" s="518">
        <v>64</v>
      </c>
      <c r="E271" s="518">
        <v>9</v>
      </c>
      <c r="F271" s="518">
        <v>18</v>
      </c>
      <c r="G271" s="518">
        <v>27</v>
      </c>
      <c r="H271" s="518">
        <v>8</v>
      </c>
      <c r="I271" s="518">
        <v>111</v>
      </c>
      <c r="J271" s="518">
        <v>8.1</v>
      </c>
      <c r="K271" s="521">
        <v>0.58819444444444446</v>
      </c>
      <c r="L271" s="518">
        <v>17.3</v>
      </c>
    </row>
    <row r="272" spans="1:12" ht="24.95" customHeight="1">
      <c r="A272" s="524" t="s">
        <v>402</v>
      </c>
      <c r="B272" s="518" t="s">
        <v>403</v>
      </c>
      <c r="C272" s="518" t="s">
        <v>235</v>
      </c>
      <c r="D272" s="518">
        <v>81</v>
      </c>
      <c r="E272" s="518">
        <v>8</v>
      </c>
      <c r="F272" s="518">
        <v>19</v>
      </c>
      <c r="G272" s="518">
        <v>27</v>
      </c>
      <c r="H272" s="518">
        <v>1</v>
      </c>
      <c r="I272" s="518">
        <v>124</v>
      </c>
      <c r="J272" s="518">
        <v>6.5</v>
      </c>
      <c r="K272" s="521">
        <v>0.67291666666666661</v>
      </c>
      <c r="L272" s="518">
        <v>21.4</v>
      </c>
    </row>
    <row r="273" spans="1:12" ht="24.95" customHeight="1">
      <c r="A273" s="524" t="s">
        <v>404</v>
      </c>
      <c r="B273" s="524" t="s">
        <v>248</v>
      </c>
      <c r="C273" s="518" t="s">
        <v>235</v>
      </c>
      <c r="D273" s="518">
        <v>78</v>
      </c>
      <c r="E273" s="518">
        <v>8</v>
      </c>
      <c r="F273" s="518">
        <v>19</v>
      </c>
      <c r="G273" s="518">
        <v>27</v>
      </c>
      <c r="H273" s="518">
        <v>4</v>
      </c>
      <c r="I273" s="518">
        <v>109</v>
      </c>
      <c r="J273" s="518">
        <v>7.3</v>
      </c>
      <c r="K273" s="521">
        <v>0.66041666666666665</v>
      </c>
      <c r="L273" s="518">
        <v>23.1</v>
      </c>
    </row>
    <row r="274" spans="1:12" ht="24.95" customHeight="1">
      <c r="A274" s="524" t="s">
        <v>405</v>
      </c>
      <c r="B274" s="524" t="s">
        <v>279</v>
      </c>
      <c r="C274" s="518" t="s">
        <v>247</v>
      </c>
      <c r="D274" s="518">
        <v>80</v>
      </c>
      <c r="E274" s="518">
        <v>6</v>
      </c>
      <c r="F274" s="518">
        <v>21</v>
      </c>
      <c r="G274" s="518">
        <v>27</v>
      </c>
      <c r="H274" s="518">
        <v>6</v>
      </c>
      <c r="I274" s="518">
        <v>123</v>
      </c>
      <c r="J274" s="518">
        <v>4.9000000000000004</v>
      </c>
      <c r="K274" s="521">
        <v>0.6694444444444444</v>
      </c>
      <c r="L274" s="518">
        <v>21.3</v>
      </c>
    </row>
    <row r="275" spans="1:12" ht="24.95" customHeight="1">
      <c r="A275" s="524" t="s">
        <v>406</v>
      </c>
      <c r="B275" s="524" t="s">
        <v>240</v>
      </c>
      <c r="C275" s="518" t="s">
        <v>247</v>
      </c>
      <c r="D275" s="518">
        <v>73</v>
      </c>
      <c r="E275" s="518">
        <v>2</v>
      </c>
      <c r="F275" s="518">
        <v>25</v>
      </c>
      <c r="G275" s="518">
        <v>27</v>
      </c>
      <c r="H275" s="518">
        <v>12</v>
      </c>
      <c r="I275" s="518">
        <v>96</v>
      </c>
      <c r="J275" s="518">
        <v>2.1</v>
      </c>
      <c r="K275" s="521">
        <v>0.73472222222222217</v>
      </c>
      <c r="L275" s="518">
        <v>23.9</v>
      </c>
    </row>
    <row r="276" spans="1:12" ht="24.95" customHeight="1">
      <c r="A276" s="524" t="s">
        <v>146</v>
      </c>
      <c r="B276" s="518" t="s">
        <v>407</v>
      </c>
      <c r="C276" s="518" t="s">
        <v>239</v>
      </c>
      <c r="D276" s="518">
        <v>63</v>
      </c>
      <c r="E276" s="518">
        <v>15</v>
      </c>
      <c r="F276" s="518">
        <v>11</v>
      </c>
      <c r="G276" s="518">
        <v>26</v>
      </c>
      <c r="H276" s="518">
        <v>6</v>
      </c>
      <c r="I276" s="518">
        <v>110</v>
      </c>
      <c r="J276" s="518">
        <v>13.6</v>
      </c>
      <c r="K276" s="521">
        <v>0.57013888888888886</v>
      </c>
      <c r="L276" s="518">
        <v>18.600000000000001</v>
      </c>
    </row>
    <row r="277" spans="1:12" ht="24.95" customHeight="1">
      <c r="A277" s="524" t="s">
        <v>408</v>
      </c>
      <c r="B277" s="524" t="s">
        <v>253</v>
      </c>
      <c r="C277" s="518" t="s">
        <v>235</v>
      </c>
      <c r="D277" s="518">
        <v>72</v>
      </c>
      <c r="E277" s="518">
        <v>14</v>
      </c>
      <c r="F277" s="518">
        <v>12</v>
      </c>
      <c r="G277" s="518">
        <v>26</v>
      </c>
      <c r="H277" s="518">
        <v>7</v>
      </c>
      <c r="I277" s="518">
        <v>132</v>
      </c>
      <c r="J277" s="518">
        <v>10.6</v>
      </c>
      <c r="K277" s="521">
        <v>0.59375</v>
      </c>
      <c r="L277" s="518">
        <v>20.2</v>
      </c>
    </row>
    <row r="278" spans="1:12" ht="24.95" customHeight="1">
      <c r="A278" s="524" t="s">
        <v>409</v>
      </c>
      <c r="B278" s="524" t="s">
        <v>245</v>
      </c>
      <c r="C278" s="518" t="s">
        <v>239</v>
      </c>
      <c r="D278" s="518">
        <v>75</v>
      </c>
      <c r="E278" s="518">
        <v>14</v>
      </c>
      <c r="F278" s="518">
        <v>12</v>
      </c>
      <c r="G278" s="518">
        <v>26</v>
      </c>
      <c r="H278" s="518">
        <v>2</v>
      </c>
      <c r="I278" s="518">
        <v>90</v>
      </c>
      <c r="J278" s="518">
        <v>15.6</v>
      </c>
      <c r="K278" s="521">
        <v>0.53055555555555556</v>
      </c>
      <c r="L278" s="518">
        <v>19.2</v>
      </c>
    </row>
    <row r="279" spans="1:12" ht="24.95" customHeight="1">
      <c r="A279" s="524" t="s">
        <v>410</v>
      </c>
      <c r="B279" s="524" t="s">
        <v>257</v>
      </c>
      <c r="C279" s="518" t="s">
        <v>239</v>
      </c>
      <c r="D279" s="518">
        <v>82</v>
      </c>
      <c r="E279" s="518">
        <v>13</v>
      </c>
      <c r="F279" s="518">
        <v>13</v>
      </c>
      <c r="G279" s="518">
        <v>26</v>
      </c>
      <c r="H279" s="518">
        <v>0</v>
      </c>
      <c r="I279" s="518">
        <v>121</v>
      </c>
      <c r="J279" s="518">
        <v>10.7</v>
      </c>
      <c r="K279" s="521">
        <v>0.73125000000000007</v>
      </c>
      <c r="L279" s="518">
        <v>23.4</v>
      </c>
    </row>
    <row r="280" spans="1:12" ht="24.95" customHeight="1">
      <c r="A280" s="524" t="s">
        <v>411</v>
      </c>
      <c r="B280" s="524" t="s">
        <v>234</v>
      </c>
      <c r="C280" s="518" t="s">
        <v>235</v>
      </c>
      <c r="D280" s="518">
        <v>81</v>
      </c>
      <c r="E280" s="518">
        <v>13</v>
      </c>
      <c r="F280" s="518">
        <v>13</v>
      </c>
      <c r="G280" s="518">
        <v>26</v>
      </c>
      <c r="H280" s="518">
        <v>5</v>
      </c>
      <c r="I280" s="518">
        <v>144</v>
      </c>
      <c r="J280" s="518">
        <v>9</v>
      </c>
      <c r="K280" s="521">
        <v>0.65694444444444444</v>
      </c>
      <c r="L280" s="518">
        <v>21</v>
      </c>
    </row>
    <row r="281" spans="1:12" ht="24.95" customHeight="1">
      <c r="A281" s="524" t="s">
        <v>412</v>
      </c>
      <c r="B281" s="524" t="s">
        <v>268</v>
      </c>
      <c r="C281" s="518" t="s">
        <v>235</v>
      </c>
      <c r="D281" s="518">
        <v>77</v>
      </c>
      <c r="E281" s="518">
        <v>12</v>
      </c>
      <c r="F281" s="518">
        <v>14</v>
      </c>
      <c r="G281" s="518">
        <v>26</v>
      </c>
      <c r="H281" s="518">
        <v>3</v>
      </c>
      <c r="I281" s="518">
        <v>137</v>
      </c>
      <c r="J281" s="518">
        <v>8.8000000000000007</v>
      </c>
      <c r="K281" s="521">
        <v>0.6645833333333333</v>
      </c>
      <c r="L281" s="518">
        <v>21.7</v>
      </c>
    </row>
    <row r="282" spans="1:12" ht="24.95" customHeight="1">
      <c r="A282" s="524" t="s">
        <v>413</v>
      </c>
      <c r="B282" s="524" t="s">
        <v>253</v>
      </c>
      <c r="C282" s="518" t="s">
        <v>239</v>
      </c>
      <c r="D282" s="518">
        <v>64</v>
      </c>
      <c r="E282" s="518">
        <v>12</v>
      </c>
      <c r="F282" s="518">
        <v>14</v>
      </c>
      <c r="G282" s="518">
        <v>26</v>
      </c>
      <c r="H282" s="518">
        <v>0</v>
      </c>
      <c r="I282" s="518">
        <v>137</v>
      </c>
      <c r="J282" s="518">
        <v>8.8000000000000007</v>
      </c>
      <c r="K282" s="521">
        <v>0.59097222222222223</v>
      </c>
      <c r="L282" s="518">
        <v>20.5</v>
      </c>
    </row>
    <row r="283" spans="1:12" ht="24.95" customHeight="1">
      <c r="A283" s="524" t="s">
        <v>414</v>
      </c>
      <c r="B283" s="524" t="s">
        <v>279</v>
      </c>
      <c r="C283" s="518" t="s">
        <v>242</v>
      </c>
      <c r="D283" s="518">
        <v>74</v>
      </c>
      <c r="E283" s="518">
        <v>9</v>
      </c>
      <c r="F283" s="518">
        <v>17</v>
      </c>
      <c r="G283" s="518">
        <v>26</v>
      </c>
      <c r="H283" s="518">
        <v>1</v>
      </c>
      <c r="I283" s="518">
        <v>108</v>
      </c>
      <c r="J283" s="518">
        <v>8.3000000000000007</v>
      </c>
      <c r="K283" s="521">
        <v>0.57638888888888895</v>
      </c>
      <c r="L283" s="518">
        <v>19.899999999999999</v>
      </c>
    </row>
    <row r="284" spans="1:12" ht="24.95" customHeight="1">
      <c r="A284" s="524" t="s">
        <v>415</v>
      </c>
      <c r="B284" s="518" t="s">
        <v>416</v>
      </c>
      <c r="C284" s="518" t="s">
        <v>235</v>
      </c>
      <c r="D284" s="518">
        <v>79</v>
      </c>
      <c r="E284" s="518">
        <v>7</v>
      </c>
      <c r="F284" s="518">
        <v>19</v>
      </c>
      <c r="G284" s="518">
        <v>26</v>
      </c>
      <c r="H284" s="518">
        <v>1</v>
      </c>
      <c r="I284" s="518">
        <v>100</v>
      </c>
      <c r="J284" s="518">
        <v>7</v>
      </c>
      <c r="K284" s="521">
        <v>0.53888888888888886</v>
      </c>
      <c r="L284" s="518">
        <v>18</v>
      </c>
    </row>
    <row r="285" spans="1:12" ht="24.95" customHeight="1">
      <c r="A285" s="524" t="s">
        <v>417</v>
      </c>
      <c r="B285" s="524" t="s">
        <v>257</v>
      </c>
      <c r="C285" s="518" t="s">
        <v>242</v>
      </c>
      <c r="D285" s="518">
        <v>43</v>
      </c>
      <c r="E285" s="518">
        <v>7</v>
      </c>
      <c r="F285" s="518">
        <v>19</v>
      </c>
      <c r="G285" s="518">
        <v>26</v>
      </c>
      <c r="H285" s="518">
        <v>8</v>
      </c>
      <c r="I285" s="518">
        <v>74</v>
      </c>
      <c r="J285" s="518">
        <v>9.5</v>
      </c>
      <c r="K285" s="521">
        <v>0.67152777777777783</v>
      </c>
      <c r="L285" s="518">
        <v>20</v>
      </c>
    </row>
    <row r="286" spans="1:12" ht="24.95" customHeight="1">
      <c r="A286" s="524" t="s">
        <v>418</v>
      </c>
      <c r="B286" s="524" t="s">
        <v>269</v>
      </c>
      <c r="C286" s="518" t="s">
        <v>247</v>
      </c>
      <c r="D286" s="518">
        <v>67</v>
      </c>
      <c r="E286" s="518">
        <v>5</v>
      </c>
      <c r="F286" s="518">
        <v>21</v>
      </c>
      <c r="G286" s="518">
        <v>26</v>
      </c>
      <c r="H286" s="518">
        <v>7</v>
      </c>
      <c r="I286" s="518">
        <v>91</v>
      </c>
      <c r="J286" s="518">
        <v>5.5</v>
      </c>
      <c r="K286" s="521">
        <v>0.94305555555555554</v>
      </c>
      <c r="L286" s="518">
        <v>29.4</v>
      </c>
    </row>
    <row r="287" spans="1:12" ht="24.95" customHeight="1">
      <c r="A287" s="524" t="s">
        <v>419</v>
      </c>
      <c r="B287" s="524" t="s">
        <v>245</v>
      </c>
      <c r="C287" s="518" t="s">
        <v>247</v>
      </c>
      <c r="D287" s="518">
        <v>81</v>
      </c>
      <c r="E287" s="518">
        <v>4</v>
      </c>
      <c r="F287" s="518">
        <v>22</v>
      </c>
      <c r="G287" s="518">
        <v>26</v>
      </c>
      <c r="H287" s="518">
        <v>0</v>
      </c>
      <c r="I287" s="518">
        <v>98</v>
      </c>
      <c r="J287" s="518">
        <v>4.0999999999999996</v>
      </c>
      <c r="K287" s="521">
        <v>0.88611111111111107</v>
      </c>
      <c r="L287" s="518">
        <v>29.3</v>
      </c>
    </row>
    <row r="288" spans="1:12" ht="24.95" customHeight="1">
      <c r="A288" s="524" t="s">
        <v>420</v>
      </c>
      <c r="B288" s="524" t="s">
        <v>265</v>
      </c>
      <c r="C288" s="518" t="s">
        <v>247</v>
      </c>
      <c r="D288" s="518">
        <v>69</v>
      </c>
      <c r="E288" s="518">
        <v>4</v>
      </c>
      <c r="F288" s="518">
        <v>22</v>
      </c>
      <c r="G288" s="518">
        <v>26</v>
      </c>
      <c r="H288" s="518">
        <v>9</v>
      </c>
      <c r="I288" s="518">
        <v>87</v>
      </c>
      <c r="J288" s="518">
        <v>4.5999999999999996</v>
      </c>
      <c r="K288" s="521">
        <v>0.89166666666666661</v>
      </c>
      <c r="L288" s="518">
        <v>24.7</v>
      </c>
    </row>
    <row r="289" spans="1:12" ht="24.95" customHeight="1">
      <c r="A289" s="524" t="s">
        <v>206</v>
      </c>
      <c r="B289" s="524" t="s">
        <v>244</v>
      </c>
      <c r="C289" s="518" t="s">
        <v>235</v>
      </c>
      <c r="D289" s="518">
        <v>37</v>
      </c>
      <c r="E289" s="518">
        <v>15</v>
      </c>
      <c r="F289" s="518">
        <v>10</v>
      </c>
      <c r="G289" s="518">
        <v>25</v>
      </c>
      <c r="H289" s="518">
        <v>3</v>
      </c>
      <c r="I289" s="518">
        <v>98</v>
      </c>
      <c r="J289" s="518">
        <v>15.3</v>
      </c>
      <c r="K289" s="521">
        <v>0.6381944444444444</v>
      </c>
      <c r="L289" s="518">
        <v>21.8</v>
      </c>
    </row>
    <row r="290" spans="1:12" ht="24.95" customHeight="1">
      <c r="A290" s="524" t="s">
        <v>421</v>
      </c>
      <c r="B290" s="524" t="s">
        <v>268</v>
      </c>
      <c r="C290" s="518" t="s">
        <v>235</v>
      </c>
      <c r="D290" s="518">
        <v>69</v>
      </c>
      <c r="E290" s="518">
        <v>13</v>
      </c>
      <c r="F290" s="518">
        <v>12</v>
      </c>
      <c r="G290" s="518">
        <v>25</v>
      </c>
      <c r="H290" s="518">
        <v>6</v>
      </c>
      <c r="I290" s="518">
        <v>118</v>
      </c>
      <c r="J290" s="518">
        <v>11</v>
      </c>
      <c r="K290" s="521">
        <v>0.53194444444444444</v>
      </c>
      <c r="L290" s="518">
        <v>16.8</v>
      </c>
    </row>
    <row r="291" spans="1:12" ht="24.95" customHeight="1">
      <c r="A291" s="524" t="s">
        <v>422</v>
      </c>
      <c r="B291" s="524" t="s">
        <v>266</v>
      </c>
      <c r="C291" s="518" t="s">
        <v>242</v>
      </c>
      <c r="D291" s="518">
        <v>71</v>
      </c>
      <c r="E291" s="518">
        <v>13</v>
      </c>
      <c r="F291" s="518">
        <v>12</v>
      </c>
      <c r="G291" s="518">
        <v>25</v>
      </c>
      <c r="H291" s="518">
        <v>7</v>
      </c>
      <c r="I291" s="518">
        <v>56</v>
      </c>
      <c r="J291" s="518">
        <v>23.2</v>
      </c>
      <c r="K291" s="521">
        <v>0.49583333333333335</v>
      </c>
      <c r="L291" s="518">
        <v>16.8</v>
      </c>
    </row>
    <row r="292" spans="1:12" ht="24.95" customHeight="1">
      <c r="A292" s="524" t="s">
        <v>423</v>
      </c>
      <c r="B292" s="518" t="s">
        <v>424</v>
      </c>
      <c r="C292" s="518" t="s">
        <v>235</v>
      </c>
      <c r="D292" s="518">
        <v>49</v>
      </c>
      <c r="E292" s="518">
        <v>13</v>
      </c>
      <c r="F292" s="518">
        <v>12</v>
      </c>
      <c r="G292" s="518">
        <v>25</v>
      </c>
      <c r="H292" s="518">
        <v>6</v>
      </c>
      <c r="I292" s="518">
        <v>80</v>
      </c>
      <c r="J292" s="518">
        <v>16.3</v>
      </c>
      <c r="K292" s="521">
        <v>0.54027777777777775</v>
      </c>
      <c r="L292" s="518">
        <v>17.7</v>
      </c>
    </row>
    <row r="293" spans="1:12" ht="24.95" customHeight="1">
      <c r="A293" s="524" t="s">
        <v>425</v>
      </c>
      <c r="B293" s="518" t="s">
        <v>426</v>
      </c>
      <c r="C293" s="518" t="s">
        <v>235</v>
      </c>
      <c r="D293" s="518">
        <v>74</v>
      </c>
      <c r="E293" s="518">
        <v>11</v>
      </c>
      <c r="F293" s="518">
        <v>14</v>
      </c>
      <c r="G293" s="518">
        <v>25</v>
      </c>
      <c r="H293" s="518">
        <v>2</v>
      </c>
      <c r="I293" s="518">
        <v>117</v>
      </c>
      <c r="J293" s="518">
        <v>9.4</v>
      </c>
      <c r="K293" s="521">
        <v>0.67986111111111114</v>
      </c>
      <c r="L293" s="518">
        <v>23.1</v>
      </c>
    </row>
    <row r="294" spans="1:12" ht="24.95" customHeight="1">
      <c r="A294" s="524" t="s">
        <v>427</v>
      </c>
      <c r="B294" s="524" t="s">
        <v>257</v>
      </c>
      <c r="C294" s="518" t="s">
        <v>239</v>
      </c>
      <c r="D294" s="518">
        <v>60</v>
      </c>
      <c r="E294" s="518">
        <v>11</v>
      </c>
      <c r="F294" s="518">
        <v>14</v>
      </c>
      <c r="G294" s="518">
        <v>25</v>
      </c>
      <c r="H294" s="518">
        <v>10</v>
      </c>
      <c r="I294" s="518">
        <v>110</v>
      </c>
      <c r="J294" s="518">
        <v>10</v>
      </c>
      <c r="K294" s="521">
        <v>0.56388888888888888</v>
      </c>
      <c r="L294" s="518">
        <v>18</v>
      </c>
    </row>
    <row r="295" spans="1:12" ht="24.95" customHeight="1">
      <c r="A295" s="524" t="s">
        <v>428</v>
      </c>
      <c r="B295" s="524" t="s">
        <v>249</v>
      </c>
      <c r="C295" s="518" t="s">
        <v>247</v>
      </c>
      <c r="D295" s="518">
        <v>54</v>
      </c>
      <c r="E295" s="518">
        <v>10</v>
      </c>
      <c r="F295" s="518">
        <v>15</v>
      </c>
      <c r="G295" s="518">
        <v>25</v>
      </c>
      <c r="H295" s="518">
        <v>7</v>
      </c>
      <c r="I295" s="518">
        <v>66</v>
      </c>
      <c r="J295" s="518">
        <v>15.2</v>
      </c>
      <c r="K295" s="521">
        <v>0.77777777777777779</v>
      </c>
      <c r="L295" s="518">
        <v>24.6</v>
      </c>
    </row>
    <row r="296" spans="1:12" ht="24.95" customHeight="1">
      <c r="A296" s="524" t="s">
        <v>429</v>
      </c>
      <c r="B296" s="524" t="s">
        <v>238</v>
      </c>
      <c r="C296" s="518" t="s">
        <v>247</v>
      </c>
      <c r="D296" s="518">
        <v>67</v>
      </c>
      <c r="E296" s="518">
        <v>9</v>
      </c>
      <c r="F296" s="518">
        <v>16</v>
      </c>
      <c r="G296" s="518">
        <v>25</v>
      </c>
      <c r="H296" s="518">
        <v>4</v>
      </c>
      <c r="I296" s="518">
        <v>107</v>
      </c>
      <c r="J296" s="518">
        <v>8.4</v>
      </c>
      <c r="K296" s="521">
        <v>0.88055555555555554</v>
      </c>
      <c r="L296" s="518">
        <v>26.7</v>
      </c>
    </row>
    <row r="297" spans="1:12" ht="24.95" customHeight="1">
      <c r="A297" s="524" t="s">
        <v>430</v>
      </c>
      <c r="B297" s="518" t="s">
        <v>283</v>
      </c>
      <c r="C297" s="518" t="s">
        <v>242</v>
      </c>
      <c r="D297" s="518">
        <v>64</v>
      </c>
      <c r="E297" s="518">
        <v>9</v>
      </c>
      <c r="F297" s="518">
        <v>16</v>
      </c>
      <c r="G297" s="518">
        <v>25</v>
      </c>
      <c r="H297" s="518">
        <v>2</v>
      </c>
      <c r="I297" s="518">
        <v>109</v>
      </c>
      <c r="J297" s="518">
        <v>8.3000000000000007</v>
      </c>
      <c r="K297" s="521">
        <v>0.6694444444444444</v>
      </c>
      <c r="L297" s="518">
        <v>23</v>
      </c>
    </row>
    <row r="298" spans="1:12" ht="24.95" customHeight="1">
      <c r="A298" s="524" t="s">
        <v>205</v>
      </c>
      <c r="B298" s="524" t="s">
        <v>254</v>
      </c>
      <c r="C298" s="518" t="s">
        <v>247</v>
      </c>
      <c r="D298" s="518">
        <v>64</v>
      </c>
      <c r="E298" s="518">
        <v>7</v>
      </c>
      <c r="F298" s="518">
        <v>18</v>
      </c>
      <c r="G298" s="518">
        <v>25</v>
      </c>
      <c r="H298" s="518">
        <v>6</v>
      </c>
      <c r="I298" s="518">
        <v>114</v>
      </c>
      <c r="J298" s="518">
        <v>6.1</v>
      </c>
      <c r="K298" s="521">
        <v>0.79583333333333339</v>
      </c>
      <c r="L298" s="518">
        <v>23.8</v>
      </c>
    </row>
    <row r="299" spans="1:12" ht="24.95" customHeight="1">
      <c r="A299" s="524" t="s">
        <v>220</v>
      </c>
      <c r="B299" s="524" t="s">
        <v>279</v>
      </c>
      <c r="C299" s="518" t="s">
        <v>247</v>
      </c>
      <c r="D299" s="518">
        <v>77</v>
      </c>
      <c r="E299" s="518">
        <v>6</v>
      </c>
      <c r="F299" s="518">
        <v>19</v>
      </c>
      <c r="G299" s="518">
        <v>25</v>
      </c>
      <c r="H299" s="518">
        <v>9</v>
      </c>
      <c r="I299" s="518">
        <v>100</v>
      </c>
      <c r="J299" s="518">
        <v>6</v>
      </c>
      <c r="K299" s="521">
        <v>0.81736111111111109</v>
      </c>
      <c r="L299" s="518">
        <v>24.2</v>
      </c>
    </row>
    <row r="300" spans="1:12" ht="24.95" customHeight="1">
      <c r="A300" s="524" t="s">
        <v>431</v>
      </c>
      <c r="B300" s="524" t="s">
        <v>281</v>
      </c>
      <c r="C300" s="518" t="s">
        <v>242</v>
      </c>
      <c r="D300" s="518">
        <v>38</v>
      </c>
      <c r="E300" s="518">
        <v>12</v>
      </c>
      <c r="F300" s="518">
        <v>12</v>
      </c>
      <c r="G300" s="518">
        <v>24</v>
      </c>
      <c r="H300" s="518">
        <v>8</v>
      </c>
      <c r="I300" s="518">
        <v>77</v>
      </c>
      <c r="J300" s="518">
        <v>15.6</v>
      </c>
      <c r="K300" s="521">
        <v>0.73402777777777783</v>
      </c>
      <c r="L300" s="518">
        <v>24.3</v>
      </c>
    </row>
    <row r="301" spans="1:12" ht="24.95" customHeight="1">
      <c r="A301" s="524" t="s">
        <v>219</v>
      </c>
      <c r="B301" s="524" t="s">
        <v>241</v>
      </c>
      <c r="C301" s="518" t="s">
        <v>239</v>
      </c>
      <c r="D301" s="518">
        <v>63</v>
      </c>
      <c r="E301" s="518">
        <v>11</v>
      </c>
      <c r="F301" s="518">
        <v>13</v>
      </c>
      <c r="G301" s="518">
        <v>24</v>
      </c>
      <c r="H301" s="518">
        <v>6</v>
      </c>
      <c r="I301" s="518">
        <v>122</v>
      </c>
      <c r="J301" s="518">
        <v>9</v>
      </c>
      <c r="K301" s="521">
        <v>0.59583333333333333</v>
      </c>
      <c r="L301" s="518">
        <v>19.399999999999999</v>
      </c>
    </row>
    <row r="302" spans="1:12" ht="24.95" customHeight="1">
      <c r="A302" s="524" t="s">
        <v>432</v>
      </c>
      <c r="B302" s="524" t="s">
        <v>244</v>
      </c>
      <c r="C302" s="518" t="s">
        <v>242</v>
      </c>
      <c r="D302" s="518">
        <v>66</v>
      </c>
      <c r="E302" s="518">
        <v>10</v>
      </c>
      <c r="F302" s="518">
        <v>14</v>
      </c>
      <c r="G302" s="518">
        <v>24</v>
      </c>
      <c r="H302" s="518">
        <v>4</v>
      </c>
      <c r="I302" s="518">
        <v>124</v>
      </c>
      <c r="J302" s="518">
        <v>8.1</v>
      </c>
      <c r="K302" s="521">
        <v>0.58611111111111114</v>
      </c>
      <c r="L302" s="518">
        <v>20.9</v>
      </c>
    </row>
    <row r="303" spans="1:12" ht="24.95" customHeight="1">
      <c r="A303" s="524" t="s">
        <v>433</v>
      </c>
      <c r="B303" s="524" t="s">
        <v>267</v>
      </c>
      <c r="C303" s="518" t="s">
        <v>235</v>
      </c>
      <c r="D303" s="518">
        <v>73</v>
      </c>
      <c r="E303" s="518">
        <v>10</v>
      </c>
      <c r="F303" s="518">
        <v>14</v>
      </c>
      <c r="G303" s="518">
        <v>24</v>
      </c>
      <c r="H303" s="518">
        <v>3</v>
      </c>
      <c r="I303" s="518">
        <v>86</v>
      </c>
      <c r="J303" s="518">
        <v>11.6</v>
      </c>
      <c r="K303" s="521">
        <v>0.52777777777777779</v>
      </c>
      <c r="L303" s="518">
        <v>18.600000000000001</v>
      </c>
    </row>
    <row r="304" spans="1:12" ht="24.95" customHeight="1">
      <c r="A304" s="524" t="s">
        <v>434</v>
      </c>
      <c r="B304" s="524" t="s">
        <v>265</v>
      </c>
      <c r="C304" s="518" t="s">
        <v>242</v>
      </c>
      <c r="D304" s="518">
        <v>56</v>
      </c>
      <c r="E304" s="518">
        <v>9</v>
      </c>
      <c r="F304" s="518">
        <v>15</v>
      </c>
      <c r="G304" s="518">
        <v>24</v>
      </c>
      <c r="H304" s="518">
        <v>4</v>
      </c>
      <c r="I304" s="518">
        <v>90</v>
      </c>
      <c r="J304" s="518">
        <v>10</v>
      </c>
      <c r="K304" s="521">
        <v>0.67083333333333339</v>
      </c>
      <c r="L304" s="518">
        <v>21.9</v>
      </c>
    </row>
    <row r="305" spans="1:12" ht="24.95" customHeight="1">
      <c r="A305" s="524" t="s">
        <v>435</v>
      </c>
      <c r="B305" s="524" t="s">
        <v>236</v>
      </c>
      <c r="C305" s="518" t="s">
        <v>242</v>
      </c>
      <c r="D305" s="518">
        <v>55</v>
      </c>
      <c r="E305" s="518">
        <v>9</v>
      </c>
      <c r="F305" s="518">
        <v>15</v>
      </c>
      <c r="G305" s="518">
        <v>24</v>
      </c>
      <c r="H305" s="518">
        <v>4</v>
      </c>
      <c r="I305" s="518">
        <v>112</v>
      </c>
      <c r="J305" s="518">
        <v>8</v>
      </c>
      <c r="K305" s="521">
        <v>0.5180555555555556</v>
      </c>
      <c r="L305" s="518">
        <v>17.3</v>
      </c>
    </row>
    <row r="306" spans="1:12" ht="24.95" customHeight="1">
      <c r="A306" s="524" t="s">
        <v>436</v>
      </c>
      <c r="B306" s="524" t="s">
        <v>296</v>
      </c>
      <c r="C306" s="518" t="s">
        <v>235</v>
      </c>
      <c r="D306" s="518">
        <v>42</v>
      </c>
      <c r="E306" s="518">
        <v>9</v>
      </c>
      <c r="F306" s="518">
        <v>15</v>
      </c>
      <c r="G306" s="518">
        <v>24</v>
      </c>
      <c r="H306" s="518">
        <v>5</v>
      </c>
      <c r="I306" s="518">
        <v>59</v>
      </c>
      <c r="J306" s="518">
        <v>15.3</v>
      </c>
      <c r="K306" s="521">
        <v>0.60138888888888886</v>
      </c>
      <c r="L306" s="518">
        <v>20.8</v>
      </c>
    </row>
    <row r="307" spans="1:12" ht="24.95" customHeight="1">
      <c r="A307" s="524" t="s">
        <v>437</v>
      </c>
      <c r="B307" s="524" t="s">
        <v>269</v>
      </c>
      <c r="C307" s="518" t="s">
        <v>235</v>
      </c>
      <c r="D307" s="518">
        <v>81</v>
      </c>
      <c r="E307" s="518">
        <v>8</v>
      </c>
      <c r="F307" s="518">
        <v>16</v>
      </c>
      <c r="G307" s="518">
        <v>24</v>
      </c>
      <c r="H307" s="518">
        <v>1</v>
      </c>
      <c r="I307" s="518">
        <v>115</v>
      </c>
      <c r="J307" s="518">
        <v>7</v>
      </c>
      <c r="K307" s="521">
        <v>0.67569444444444438</v>
      </c>
      <c r="L307" s="518">
        <v>23.2</v>
      </c>
    </row>
    <row r="308" spans="1:12" ht="24.95" customHeight="1">
      <c r="A308" s="524" t="s">
        <v>438</v>
      </c>
      <c r="B308" s="518" t="s">
        <v>439</v>
      </c>
      <c r="C308" s="518" t="s">
        <v>239</v>
      </c>
      <c r="D308" s="518">
        <v>76</v>
      </c>
      <c r="E308" s="518">
        <v>8</v>
      </c>
      <c r="F308" s="518">
        <v>16</v>
      </c>
      <c r="G308" s="518">
        <v>24</v>
      </c>
      <c r="H308" s="518">
        <v>3</v>
      </c>
      <c r="I308" s="518">
        <v>105</v>
      </c>
      <c r="J308" s="518">
        <v>7.6</v>
      </c>
      <c r="K308" s="521">
        <v>0.60625000000000007</v>
      </c>
      <c r="L308" s="518">
        <v>19.8</v>
      </c>
    </row>
    <row r="309" spans="1:12" ht="24.95" customHeight="1">
      <c r="A309" s="524" t="s">
        <v>440</v>
      </c>
      <c r="B309" s="524" t="s">
        <v>335</v>
      </c>
      <c r="C309" s="518" t="s">
        <v>235</v>
      </c>
      <c r="D309" s="518">
        <v>54</v>
      </c>
      <c r="E309" s="518">
        <v>8</v>
      </c>
      <c r="F309" s="518">
        <v>16</v>
      </c>
      <c r="G309" s="518">
        <v>24</v>
      </c>
      <c r="H309" s="518">
        <v>6</v>
      </c>
      <c r="I309" s="518">
        <v>87</v>
      </c>
      <c r="J309" s="518">
        <v>9.1999999999999993</v>
      </c>
      <c r="K309" s="521">
        <v>0.71180555555555547</v>
      </c>
      <c r="L309" s="518">
        <v>22.8</v>
      </c>
    </row>
    <row r="310" spans="1:12" ht="24.95" customHeight="1">
      <c r="A310" s="524" t="s">
        <v>441</v>
      </c>
      <c r="B310" s="524" t="s">
        <v>274</v>
      </c>
      <c r="C310" s="518" t="s">
        <v>247</v>
      </c>
      <c r="D310" s="518">
        <v>81</v>
      </c>
      <c r="E310" s="518">
        <v>5</v>
      </c>
      <c r="F310" s="518">
        <v>19</v>
      </c>
      <c r="G310" s="518">
        <v>24</v>
      </c>
      <c r="H310" s="518">
        <v>3</v>
      </c>
      <c r="I310" s="518">
        <v>100</v>
      </c>
      <c r="J310" s="518">
        <v>5</v>
      </c>
      <c r="K310" s="521">
        <v>0.96319444444444446</v>
      </c>
      <c r="L310" s="518">
        <v>29.5</v>
      </c>
    </row>
    <row r="311" spans="1:12" ht="24.95" customHeight="1">
      <c r="A311" s="524" t="s">
        <v>442</v>
      </c>
      <c r="B311" s="524" t="s">
        <v>244</v>
      </c>
      <c r="C311" s="518" t="s">
        <v>247</v>
      </c>
      <c r="D311" s="518">
        <v>81</v>
      </c>
      <c r="E311" s="518">
        <v>5</v>
      </c>
      <c r="F311" s="518">
        <v>19</v>
      </c>
      <c r="G311" s="518">
        <v>24</v>
      </c>
      <c r="H311" s="518">
        <v>1</v>
      </c>
      <c r="I311" s="518">
        <v>138</v>
      </c>
      <c r="J311" s="518">
        <v>3.6</v>
      </c>
      <c r="K311" s="521">
        <v>0.86249999999999993</v>
      </c>
      <c r="L311" s="518">
        <v>25.6</v>
      </c>
    </row>
    <row r="312" spans="1:12" ht="24.95" customHeight="1">
      <c r="A312" s="524" t="s">
        <v>443</v>
      </c>
      <c r="B312" s="524" t="s">
        <v>248</v>
      </c>
      <c r="C312" s="518" t="s">
        <v>247</v>
      </c>
      <c r="D312" s="518">
        <v>76</v>
      </c>
      <c r="E312" s="518">
        <v>5</v>
      </c>
      <c r="F312" s="518">
        <v>19</v>
      </c>
      <c r="G312" s="518">
        <v>24</v>
      </c>
      <c r="H312" s="518">
        <v>5</v>
      </c>
      <c r="I312" s="518">
        <v>175</v>
      </c>
      <c r="J312" s="518">
        <v>2.9</v>
      </c>
      <c r="K312" s="521">
        <v>0.79236111111111107</v>
      </c>
      <c r="L312" s="518">
        <v>26.7</v>
      </c>
    </row>
    <row r="313" spans="1:12" ht="24.95" customHeight="1">
      <c r="A313" s="524" t="s">
        <v>444</v>
      </c>
      <c r="B313" s="524" t="s">
        <v>292</v>
      </c>
      <c r="C313" s="518" t="s">
        <v>247</v>
      </c>
      <c r="D313" s="518">
        <v>76</v>
      </c>
      <c r="E313" s="518">
        <v>4</v>
      </c>
      <c r="F313" s="518">
        <v>20</v>
      </c>
      <c r="G313" s="518">
        <v>24</v>
      </c>
      <c r="H313" s="518">
        <v>8</v>
      </c>
      <c r="I313" s="518">
        <v>167</v>
      </c>
      <c r="J313" s="518">
        <v>2.4</v>
      </c>
      <c r="K313" s="521">
        <v>0.94861111111111107</v>
      </c>
      <c r="L313" s="518">
        <v>27</v>
      </c>
    </row>
    <row r="314" spans="1:12" ht="24.95" customHeight="1">
      <c r="A314" s="524" t="s">
        <v>445</v>
      </c>
      <c r="B314" s="518" t="s">
        <v>446</v>
      </c>
      <c r="C314" s="518" t="s">
        <v>239</v>
      </c>
      <c r="D314" s="518">
        <v>62</v>
      </c>
      <c r="E314" s="518">
        <v>4</v>
      </c>
      <c r="F314" s="518">
        <v>20</v>
      </c>
      <c r="G314" s="518">
        <v>24</v>
      </c>
      <c r="H314" s="518">
        <v>6</v>
      </c>
      <c r="I314" s="518">
        <v>88</v>
      </c>
      <c r="J314" s="518">
        <v>4.5</v>
      </c>
      <c r="K314" s="521">
        <v>0.58750000000000002</v>
      </c>
      <c r="L314" s="518">
        <v>18.5</v>
      </c>
    </row>
    <row r="315" spans="1:12" ht="24.95" customHeight="1">
      <c r="A315" s="524" t="s">
        <v>31</v>
      </c>
      <c r="B315" s="518" t="s">
        <v>447</v>
      </c>
      <c r="C315" s="518" t="s">
        <v>235</v>
      </c>
      <c r="D315" s="518">
        <v>77</v>
      </c>
      <c r="E315" s="518">
        <v>12</v>
      </c>
      <c r="F315" s="518">
        <v>11</v>
      </c>
      <c r="G315" s="518">
        <v>23</v>
      </c>
      <c r="H315" s="518">
        <v>0</v>
      </c>
      <c r="I315" s="518">
        <v>127</v>
      </c>
      <c r="J315" s="518">
        <v>9.4</v>
      </c>
      <c r="K315" s="521">
        <v>0.54166666666666663</v>
      </c>
      <c r="L315" s="518">
        <v>18.399999999999999</v>
      </c>
    </row>
    <row r="316" spans="1:12" ht="24.95" customHeight="1">
      <c r="A316" s="524" t="s">
        <v>448</v>
      </c>
      <c r="B316" s="524" t="s">
        <v>292</v>
      </c>
      <c r="C316" s="518" t="s">
        <v>239</v>
      </c>
      <c r="D316" s="518">
        <v>73</v>
      </c>
      <c r="E316" s="518">
        <v>11</v>
      </c>
      <c r="F316" s="518">
        <v>12</v>
      </c>
      <c r="G316" s="518">
        <v>23</v>
      </c>
      <c r="H316" s="518">
        <v>1</v>
      </c>
      <c r="I316" s="518">
        <v>85</v>
      </c>
      <c r="J316" s="518">
        <v>12.9</v>
      </c>
      <c r="K316" s="521">
        <v>0.62083333333333335</v>
      </c>
      <c r="L316" s="518">
        <v>21.2</v>
      </c>
    </row>
    <row r="317" spans="1:12" ht="24.95" customHeight="1">
      <c r="A317" s="524" t="s">
        <v>449</v>
      </c>
      <c r="B317" s="524" t="s">
        <v>241</v>
      </c>
      <c r="C317" s="518" t="s">
        <v>242</v>
      </c>
      <c r="D317" s="518">
        <v>72</v>
      </c>
      <c r="E317" s="518">
        <v>10</v>
      </c>
      <c r="F317" s="518">
        <v>13</v>
      </c>
      <c r="G317" s="518">
        <v>23</v>
      </c>
      <c r="H317" s="518">
        <v>7</v>
      </c>
      <c r="I317" s="518">
        <v>129</v>
      </c>
      <c r="J317" s="518">
        <v>7.8</v>
      </c>
      <c r="K317" s="521">
        <v>0.64236111111111105</v>
      </c>
      <c r="L317" s="518">
        <v>21.7</v>
      </c>
    </row>
    <row r="318" spans="1:12" ht="24.95" customHeight="1">
      <c r="A318" s="524" t="s">
        <v>450</v>
      </c>
      <c r="B318" s="524" t="s">
        <v>236</v>
      </c>
      <c r="C318" s="518" t="s">
        <v>239</v>
      </c>
      <c r="D318" s="518">
        <v>52</v>
      </c>
      <c r="E318" s="518">
        <v>10</v>
      </c>
      <c r="F318" s="518">
        <v>13</v>
      </c>
      <c r="G318" s="518">
        <v>23</v>
      </c>
      <c r="H318" s="518">
        <v>1</v>
      </c>
      <c r="I318" s="518">
        <v>119</v>
      </c>
      <c r="J318" s="518">
        <v>8.4</v>
      </c>
      <c r="K318" s="521">
        <v>0.59375</v>
      </c>
      <c r="L318" s="518">
        <v>19.899999999999999</v>
      </c>
    </row>
    <row r="319" spans="1:12" ht="24.95" customHeight="1">
      <c r="A319" s="524" t="s">
        <v>451</v>
      </c>
      <c r="B319" s="518" t="s">
        <v>452</v>
      </c>
      <c r="C319" s="518" t="s">
        <v>235</v>
      </c>
      <c r="D319" s="518">
        <v>82</v>
      </c>
      <c r="E319" s="518">
        <v>9</v>
      </c>
      <c r="F319" s="518">
        <v>14</v>
      </c>
      <c r="G319" s="518">
        <v>23</v>
      </c>
      <c r="H319" s="518">
        <v>8</v>
      </c>
      <c r="I319" s="518">
        <v>127</v>
      </c>
      <c r="J319" s="518">
        <v>7.1</v>
      </c>
      <c r="K319" s="521">
        <v>0.75902777777777775</v>
      </c>
      <c r="L319" s="518">
        <v>23.7</v>
      </c>
    </row>
    <row r="320" spans="1:12" ht="24.95" customHeight="1">
      <c r="A320" s="524" t="s">
        <v>453</v>
      </c>
      <c r="B320" s="524" t="s">
        <v>246</v>
      </c>
      <c r="C320" s="518" t="s">
        <v>247</v>
      </c>
      <c r="D320" s="518">
        <v>75</v>
      </c>
      <c r="E320" s="518">
        <v>6</v>
      </c>
      <c r="F320" s="518">
        <v>17</v>
      </c>
      <c r="G320" s="518">
        <v>23</v>
      </c>
      <c r="H320" s="518">
        <v>3</v>
      </c>
      <c r="I320" s="518">
        <v>117</v>
      </c>
      <c r="J320" s="518">
        <v>5.0999999999999996</v>
      </c>
      <c r="K320" s="521">
        <v>0.90625</v>
      </c>
      <c r="L320" s="518">
        <v>27.4</v>
      </c>
    </row>
    <row r="321" spans="1:12" ht="24.95" customHeight="1">
      <c r="A321" s="524" t="s">
        <v>454</v>
      </c>
      <c r="B321" s="524" t="s">
        <v>238</v>
      </c>
      <c r="C321" s="518" t="s">
        <v>235</v>
      </c>
      <c r="D321" s="518">
        <v>76</v>
      </c>
      <c r="E321" s="518">
        <v>6</v>
      </c>
      <c r="F321" s="518">
        <v>17</v>
      </c>
      <c r="G321" s="518">
        <v>23</v>
      </c>
      <c r="H321" s="518">
        <v>1</v>
      </c>
      <c r="I321" s="518">
        <v>109</v>
      </c>
      <c r="J321" s="518">
        <v>5.5</v>
      </c>
      <c r="K321" s="521">
        <v>0.55347222222222225</v>
      </c>
      <c r="L321" s="518">
        <v>20.3</v>
      </c>
    </row>
    <row r="322" spans="1:12" ht="24.95" customHeight="1">
      <c r="A322" s="524" t="s">
        <v>455</v>
      </c>
      <c r="B322" s="524" t="s">
        <v>254</v>
      </c>
      <c r="C322" s="518" t="s">
        <v>247</v>
      </c>
      <c r="D322" s="518">
        <v>75</v>
      </c>
      <c r="E322" s="518">
        <v>5</v>
      </c>
      <c r="F322" s="518">
        <v>18</v>
      </c>
      <c r="G322" s="518">
        <v>23</v>
      </c>
      <c r="H322" s="518">
        <v>0</v>
      </c>
      <c r="I322" s="518">
        <v>142</v>
      </c>
      <c r="J322" s="518">
        <v>3.5</v>
      </c>
      <c r="K322" s="521">
        <v>0.88263888888888886</v>
      </c>
      <c r="L322" s="518">
        <v>26.8</v>
      </c>
    </row>
    <row r="323" spans="1:12" ht="24.95" customHeight="1">
      <c r="A323" s="524" t="s">
        <v>456</v>
      </c>
      <c r="B323" s="524" t="s">
        <v>296</v>
      </c>
      <c r="C323" s="518" t="s">
        <v>247</v>
      </c>
      <c r="D323" s="518">
        <v>65</v>
      </c>
      <c r="E323" s="518">
        <v>4</v>
      </c>
      <c r="F323" s="518">
        <v>19</v>
      </c>
      <c r="G323" s="518">
        <v>23</v>
      </c>
      <c r="H323" s="518">
        <v>4</v>
      </c>
      <c r="I323" s="518">
        <v>84</v>
      </c>
      <c r="J323" s="518">
        <v>4.8</v>
      </c>
      <c r="K323" s="521">
        <v>0.90138888888888891</v>
      </c>
      <c r="L323" s="518">
        <v>30.1</v>
      </c>
    </row>
    <row r="324" spans="1:12" ht="24.95" customHeight="1">
      <c r="A324" s="524" t="s">
        <v>457</v>
      </c>
      <c r="B324" s="524" t="s">
        <v>246</v>
      </c>
      <c r="C324" s="518" t="s">
        <v>247</v>
      </c>
      <c r="D324" s="518">
        <v>53</v>
      </c>
      <c r="E324" s="518">
        <v>4</v>
      </c>
      <c r="F324" s="518">
        <v>19</v>
      </c>
      <c r="G324" s="518">
        <v>23</v>
      </c>
      <c r="H324" s="518">
        <v>12</v>
      </c>
      <c r="I324" s="518">
        <v>97</v>
      </c>
      <c r="J324" s="518">
        <v>4.0999999999999996</v>
      </c>
      <c r="K324" s="521">
        <v>0.68194444444444446</v>
      </c>
      <c r="L324" s="518">
        <v>21.6</v>
      </c>
    </row>
    <row r="325" spans="1:12" ht="24.95" customHeight="1">
      <c r="A325" s="524" t="s">
        <v>458</v>
      </c>
      <c r="B325" s="524" t="s">
        <v>246</v>
      </c>
      <c r="C325" s="518" t="s">
        <v>235</v>
      </c>
      <c r="D325" s="518">
        <v>82</v>
      </c>
      <c r="E325" s="518">
        <v>13</v>
      </c>
      <c r="F325" s="518">
        <v>9</v>
      </c>
      <c r="G325" s="518">
        <v>22</v>
      </c>
      <c r="H325" s="518">
        <v>1</v>
      </c>
      <c r="I325" s="518">
        <v>154</v>
      </c>
      <c r="J325" s="518">
        <v>8.4</v>
      </c>
      <c r="K325" s="521">
        <v>0.64652777777777781</v>
      </c>
      <c r="L325" s="518">
        <v>22.6</v>
      </c>
    </row>
    <row r="326" spans="1:12" ht="24.95" customHeight="1">
      <c r="A326" s="524" t="s">
        <v>459</v>
      </c>
      <c r="B326" s="524" t="s">
        <v>244</v>
      </c>
      <c r="C326" s="518" t="s">
        <v>239</v>
      </c>
      <c r="D326" s="518">
        <v>48</v>
      </c>
      <c r="E326" s="518">
        <v>12</v>
      </c>
      <c r="F326" s="518">
        <v>10</v>
      </c>
      <c r="G326" s="518">
        <v>22</v>
      </c>
      <c r="H326" s="518">
        <v>2</v>
      </c>
      <c r="I326" s="518">
        <v>72</v>
      </c>
      <c r="J326" s="518">
        <v>16.7</v>
      </c>
      <c r="K326" s="521">
        <v>0.61319444444444449</v>
      </c>
      <c r="L326" s="518">
        <v>20.9</v>
      </c>
    </row>
    <row r="327" spans="1:12" ht="24.95" customHeight="1">
      <c r="A327" s="524" t="s">
        <v>460</v>
      </c>
      <c r="B327" s="524" t="s">
        <v>248</v>
      </c>
      <c r="C327" s="518" t="s">
        <v>247</v>
      </c>
      <c r="D327" s="518">
        <v>61</v>
      </c>
      <c r="E327" s="518">
        <v>11</v>
      </c>
      <c r="F327" s="518">
        <v>11</v>
      </c>
      <c r="G327" s="518">
        <v>22</v>
      </c>
      <c r="H327" s="518">
        <v>8</v>
      </c>
      <c r="I327" s="518">
        <v>79</v>
      </c>
      <c r="J327" s="518">
        <v>13.9</v>
      </c>
      <c r="K327" s="521">
        <v>0.65277777777777779</v>
      </c>
      <c r="L327" s="518">
        <v>21.8</v>
      </c>
    </row>
    <row r="328" spans="1:12" ht="24.95" customHeight="1">
      <c r="A328" s="524" t="s">
        <v>106</v>
      </c>
      <c r="B328" s="524" t="s">
        <v>234</v>
      </c>
      <c r="C328" s="518" t="s">
        <v>247</v>
      </c>
      <c r="D328" s="518">
        <v>37</v>
      </c>
      <c r="E328" s="518">
        <v>11</v>
      </c>
      <c r="F328" s="518">
        <v>11</v>
      </c>
      <c r="G328" s="518">
        <v>22</v>
      </c>
      <c r="H328" s="518">
        <v>12</v>
      </c>
      <c r="I328" s="518">
        <v>108</v>
      </c>
      <c r="J328" s="518">
        <v>10.199999999999999</v>
      </c>
      <c r="K328" s="521">
        <v>1.0097222222222222</v>
      </c>
      <c r="L328" s="518">
        <v>25.3</v>
      </c>
    </row>
    <row r="329" spans="1:12" ht="24.95" customHeight="1">
      <c r="A329" s="524" t="s">
        <v>461</v>
      </c>
      <c r="B329" s="524" t="s">
        <v>306</v>
      </c>
      <c r="C329" s="518" t="s">
        <v>247</v>
      </c>
      <c r="D329" s="518">
        <v>62</v>
      </c>
      <c r="E329" s="518">
        <v>9</v>
      </c>
      <c r="F329" s="518">
        <v>13</v>
      </c>
      <c r="G329" s="518">
        <v>22</v>
      </c>
      <c r="H329" s="518">
        <v>9</v>
      </c>
      <c r="I329" s="518">
        <v>99</v>
      </c>
      <c r="J329" s="518">
        <v>9.1</v>
      </c>
      <c r="K329" s="521">
        <v>0.91180555555555554</v>
      </c>
      <c r="L329" s="518">
        <v>26.5</v>
      </c>
    </row>
    <row r="330" spans="1:12" ht="24.95" customHeight="1">
      <c r="A330" s="524" t="s">
        <v>462</v>
      </c>
      <c r="B330" s="524" t="s">
        <v>237</v>
      </c>
      <c r="C330" s="518" t="s">
        <v>242</v>
      </c>
      <c r="D330" s="518">
        <v>68</v>
      </c>
      <c r="E330" s="518">
        <v>9</v>
      </c>
      <c r="F330" s="518">
        <v>13</v>
      </c>
      <c r="G330" s="518">
        <v>22</v>
      </c>
      <c r="H330" s="518">
        <v>0</v>
      </c>
      <c r="I330" s="518">
        <v>101</v>
      </c>
      <c r="J330" s="518">
        <v>8.9</v>
      </c>
      <c r="K330" s="521">
        <v>0.54097222222222219</v>
      </c>
      <c r="L330" s="518">
        <v>19</v>
      </c>
    </row>
    <row r="331" spans="1:12" ht="24.95" customHeight="1">
      <c r="A331" s="524" t="s">
        <v>463</v>
      </c>
      <c r="B331" s="518" t="s">
        <v>283</v>
      </c>
      <c r="C331" s="518" t="s">
        <v>239</v>
      </c>
      <c r="D331" s="518">
        <v>79</v>
      </c>
      <c r="E331" s="518">
        <v>8</v>
      </c>
      <c r="F331" s="518">
        <v>14</v>
      </c>
      <c r="G331" s="518">
        <v>22</v>
      </c>
      <c r="H331" s="518">
        <v>2</v>
      </c>
      <c r="I331" s="518">
        <v>151</v>
      </c>
      <c r="J331" s="518">
        <v>5.3</v>
      </c>
      <c r="K331" s="521">
        <v>0.61041666666666672</v>
      </c>
      <c r="L331" s="518">
        <v>21.8</v>
      </c>
    </row>
    <row r="332" spans="1:12" ht="24.95" customHeight="1">
      <c r="A332" s="524" t="s">
        <v>464</v>
      </c>
      <c r="B332" s="524" t="s">
        <v>267</v>
      </c>
      <c r="C332" s="518" t="s">
        <v>239</v>
      </c>
      <c r="D332" s="518">
        <v>75</v>
      </c>
      <c r="E332" s="518">
        <v>8</v>
      </c>
      <c r="F332" s="518">
        <v>14</v>
      </c>
      <c r="G332" s="518">
        <v>22</v>
      </c>
      <c r="H332" s="518">
        <v>0</v>
      </c>
      <c r="I332" s="518">
        <v>134</v>
      </c>
      <c r="J332" s="518">
        <v>6</v>
      </c>
      <c r="K332" s="521">
        <v>0.61041666666666672</v>
      </c>
      <c r="L332" s="518">
        <v>21.5</v>
      </c>
    </row>
    <row r="333" spans="1:12" ht="24.95" customHeight="1">
      <c r="A333" s="524" t="s">
        <v>465</v>
      </c>
      <c r="B333" s="524" t="s">
        <v>306</v>
      </c>
      <c r="C333" s="518" t="s">
        <v>235</v>
      </c>
      <c r="D333" s="518">
        <v>70</v>
      </c>
      <c r="E333" s="518">
        <v>8</v>
      </c>
      <c r="F333" s="518">
        <v>14</v>
      </c>
      <c r="G333" s="518">
        <v>22</v>
      </c>
      <c r="H333" s="518">
        <v>0</v>
      </c>
      <c r="I333" s="518">
        <v>115</v>
      </c>
      <c r="J333" s="518">
        <v>7</v>
      </c>
      <c r="K333" s="521">
        <v>0.63750000000000007</v>
      </c>
      <c r="L333" s="518">
        <v>20.9</v>
      </c>
    </row>
    <row r="334" spans="1:12" ht="24.95" customHeight="1">
      <c r="A334" s="524" t="s">
        <v>62</v>
      </c>
      <c r="B334" s="524" t="s">
        <v>292</v>
      </c>
      <c r="C334" s="518" t="s">
        <v>247</v>
      </c>
      <c r="D334" s="518">
        <v>63</v>
      </c>
      <c r="E334" s="518">
        <v>7</v>
      </c>
      <c r="F334" s="518">
        <v>15</v>
      </c>
      <c r="G334" s="518">
        <v>22</v>
      </c>
      <c r="H334" s="518">
        <v>12</v>
      </c>
      <c r="I334" s="518">
        <v>178</v>
      </c>
      <c r="J334" s="518">
        <v>3.9</v>
      </c>
      <c r="K334" s="521">
        <v>0.97013888888888899</v>
      </c>
      <c r="L334" s="518">
        <v>28.5</v>
      </c>
    </row>
    <row r="335" spans="1:12" ht="24.95" customHeight="1">
      <c r="A335" s="524" t="s">
        <v>466</v>
      </c>
      <c r="B335" s="518" t="s">
        <v>467</v>
      </c>
      <c r="C335" s="518" t="s">
        <v>247</v>
      </c>
      <c r="D335" s="518">
        <v>52</v>
      </c>
      <c r="E335" s="518">
        <v>7</v>
      </c>
      <c r="F335" s="518">
        <v>15</v>
      </c>
      <c r="G335" s="518">
        <v>22</v>
      </c>
      <c r="H335" s="518">
        <v>2</v>
      </c>
      <c r="I335" s="518">
        <v>84</v>
      </c>
      <c r="J335" s="518">
        <v>8.3000000000000007</v>
      </c>
      <c r="K335" s="521">
        <v>0.74097222222222225</v>
      </c>
      <c r="L335" s="518">
        <v>24.7</v>
      </c>
    </row>
    <row r="336" spans="1:12" ht="24.95" customHeight="1">
      <c r="A336" s="524" t="s">
        <v>468</v>
      </c>
      <c r="B336" s="518" t="s">
        <v>469</v>
      </c>
      <c r="C336" s="518" t="s">
        <v>235</v>
      </c>
      <c r="D336" s="518">
        <v>68</v>
      </c>
      <c r="E336" s="518">
        <v>7</v>
      </c>
      <c r="F336" s="518">
        <v>15</v>
      </c>
      <c r="G336" s="518">
        <v>22</v>
      </c>
      <c r="H336" s="518">
        <v>6</v>
      </c>
      <c r="I336" s="518">
        <v>78</v>
      </c>
      <c r="J336" s="518">
        <v>9</v>
      </c>
      <c r="K336" s="521">
        <v>0.54097222222222219</v>
      </c>
      <c r="L336" s="518">
        <v>17.7</v>
      </c>
    </row>
    <row r="337" spans="1:12" ht="24.95" customHeight="1">
      <c r="A337" s="524" t="s">
        <v>470</v>
      </c>
      <c r="B337" s="524" t="s">
        <v>292</v>
      </c>
      <c r="C337" s="518" t="s">
        <v>247</v>
      </c>
      <c r="D337" s="518">
        <v>79</v>
      </c>
      <c r="E337" s="518">
        <v>5</v>
      </c>
      <c r="F337" s="518">
        <v>17</v>
      </c>
      <c r="G337" s="518">
        <v>22</v>
      </c>
      <c r="H337" s="518">
        <v>3</v>
      </c>
      <c r="I337" s="518">
        <v>150</v>
      </c>
      <c r="J337" s="518">
        <v>3.3</v>
      </c>
      <c r="K337" s="521">
        <v>0.99791666666666667</v>
      </c>
      <c r="L337" s="518">
        <v>29.4</v>
      </c>
    </row>
    <row r="338" spans="1:12" ht="24.95" customHeight="1">
      <c r="A338" s="524" t="s">
        <v>471</v>
      </c>
      <c r="B338" s="524" t="s">
        <v>253</v>
      </c>
      <c r="C338" s="518" t="s">
        <v>247</v>
      </c>
      <c r="D338" s="518">
        <v>82</v>
      </c>
      <c r="E338" s="518">
        <v>4</v>
      </c>
      <c r="F338" s="518">
        <v>18</v>
      </c>
      <c r="G338" s="518">
        <v>22</v>
      </c>
      <c r="H338" s="518">
        <v>1</v>
      </c>
      <c r="I338" s="518">
        <v>96</v>
      </c>
      <c r="J338" s="518">
        <v>4.2</v>
      </c>
      <c r="K338" s="521">
        <v>0.78611111111111109</v>
      </c>
      <c r="L338" s="518">
        <v>25.1</v>
      </c>
    </row>
    <row r="339" spans="1:12" ht="24.95" customHeight="1">
      <c r="A339" s="524" t="s">
        <v>472</v>
      </c>
      <c r="B339" s="524" t="s">
        <v>272</v>
      </c>
      <c r="C339" s="518" t="s">
        <v>247</v>
      </c>
      <c r="D339" s="518">
        <v>73</v>
      </c>
      <c r="E339" s="518">
        <v>3</v>
      </c>
      <c r="F339" s="518">
        <v>19</v>
      </c>
      <c r="G339" s="518">
        <v>22</v>
      </c>
      <c r="H339" s="518">
        <v>4</v>
      </c>
      <c r="I339" s="518">
        <v>114</v>
      </c>
      <c r="J339" s="518">
        <v>2.6</v>
      </c>
      <c r="K339" s="521">
        <v>0.79652777777777783</v>
      </c>
      <c r="L339" s="518">
        <v>23.9</v>
      </c>
    </row>
    <row r="340" spans="1:12" ht="24.95" customHeight="1">
      <c r="A340" s="524" t="s">
        <v>89</v>
      </c>
      <c r="B340" s="524" t="s">
        <v>238</v>
      </c>
      <c r="C340" s="518" t="s">
        <v>247</v>
      </c>
      <c r="D340" s="518">
        <v>76</v>
      </c>
      <c r="E340" s="518">
        <v>2</v>
      </c>
      <c r="F340" s="518">
        <v>20</v>
      </c>
      <c r="G340" s="518">
        <v>22</v>
      </c>
      <c r="H340" s="518">
        <v>14</v>
      </c>
      <c r="I340" s="518">
        <v>89</v>
      </c>
      <c r="J340" s="518">
        <v>2.2000000000000002</v>
      </c>
      <c r="K340" s="521">
        <v>0.73333333333333339</v>
      </c>
      <c r="L340" s="518">
        <v>22.2</v>
      </c>
    </row>
    <row r="341" spans="1:12" ht="24.95" customHeight="1">
      <c r="A341" s="524" t="s">
        <v>473</v>
      </c>
      <c r="B341" s="524" t="s">
        <v>279</v>
      </c>
      <c r="C341" s="518" t="s">
        <v>242</v>
      </c>
      <c r="D341" s="518">
        <v>79</v>
      </c>
      <c r="E341" s="518">
        <v>15</v>
      </c>
      <c r="F341" s="518">
        <v>6</v>
      </c>
      <c r="G341" s="518">
        <v>21</v>
      </c>
      <c r="H341" s="518">
        <v>0</v>
      </c>
      <c r="I341" s="518">
        <v>120</v>
      </c>
      <c r="J341" s="518">
        <v>12.5</v>
      </c>
      <c r="K341" s="521">
        <v>0.61875000000000002</v>
      </c>
      <c r="L341" s="518">
        <v>19.899999999999999</v>
      </c>
    </row>
    <row r="342" spans="1:12" ht="24.95" customHeight="1">
      <c r="A342" s="524" t="s">
        <v>474</v>
      </c>
      <c r="B342" s="524" t="s">
        <v>269</v>
      </c>
      <c r="C342" s="518" t="s">
        <v>239</v>
      </c>
      <c r="D342" s="518">
        <v>66</v>
      </c>
      <c r="E342" s="518">
        <v>13</v>
      </c>
      <c r="F342" s="518">
        <v>8</v>
      </c>
      <c r="G342" s="518">
        <v>21</v>
      </c>
      <c r="H342" s="518">
        <v>2</v>
      </c>
      <c r="I342" s="518">
        <v>79</v>
      </c>
      <c r="J342" s="518">
        <v>16.5</v>
      </c>
      <c r="K342" s="521">
        <v>0.51041666666666663</v>
      </c>
      <c r="L342" s="518">
        <v>17.399999999999999</v>
      </c>
    </row>
    <row r="343" spans="1:12" ht="24.95" customHeight="1">
      <c r="A343" s="524" t="s">
        <v>475</v>
      </c>
      <c r="B343" s="524" t="s">
        <v>279</v>
      </c>
      <c r="C343" s="518" t="s">
        <v>235</v>
      </c>
      <c r="D343" s="518">
        <v>75</v>
      </c>
      <c r="E343" s="518">
        <v>10</v>
      </c>
      <c r="F343" s="518">
        <v>11</v>
      </c>
      <c r="G343" s="518">
        <v>21</v>
      </c>
      <c r="H343" s="518">
        <v>0</v>
      </c>
      <c r="I343" s="518">
        <v>74</v>
      </c>
      <c r="J343" s="518">
        <v>13.5</v>
      </c>
      <c r="K343" s="521">
        <v>0.57500000000000007</v>
      </c>
      <c r="L343" s="518">
        <v>20.3</v>
      </c>
    </row>
    <row r="344" spans="1:12" ht="24.95" customHeight="1">
      <c r="A344" s="524" t="s">
        <v>214</v>
      </c>
      <c r="B344" s="524" t="s">
        <v>267</v>
      </c>
      <c r="C344" s="518" t="s">
        <v>235</v>
      </c>
      <c r="D344" s="518">
        <v>58</v>
      </c>
      <c r="E344" s="518">
        <v>9</v>
      </c>
      <c r="F344" s="518">
        <v>12</v>
      </c>
      <c r="G344" s="518">
        <v>21</v>
      </c>
      <c r="H344" s="518">
        <v>7</v>
      </c>
      <c r="I344" s="518">
        <v>70</v>
      </c>
      <c r="J344" s="518">
        <v>12.9</v>
      </c>
      <c r="K344" s="521">
        <v>0.60486111111111118</v>
      </c>
      <c r="L344" s="518">
        <v>20</v>
      </c>
    </row>
    <row r="345" spans="1:12" ht="24.95" customHeight="1">
      <c r="A345" s="524" t="s">
        <v>476</v>
      </c>
      <c r="B345" s="518" t="s">
        <v>283</v>
      </c>
      <c r="C345" s="518" t="s">
        <v>247</v>
      </c>
      <c r="D345" s="518">
        <v>70</v>
      </c>
      <c r="E345" s="518">
        <v>8</v>
      </c>
      <c r="F345" s="518">
        <v>13</v>
      </c>
      <c r="G345" s="518">
        <v>21</v>
      </c>
      <c r="H345" s="518">
        <v>6</v>
      </c>
      <c r="I345" s="518">
        <v>105</v>
      </c>
      <c r="J345" s="518">
        <v>7.6</v>
      </c>
      <c r="K345" s="521">
        <v>0.7583333333333333</v>
      </c>
      <c r="L345" s="518">
        <v>24.9</v>
      </c>
    </row>
    <row r="346" spans="1:12" ht="24.95" customHeight="1">
      <c r="A346" s="524" t="s">
        <v>477</v>
      </c>
      <c r="B346" s="524" t="s">
        <v>241</v>
      </c>
      <c r="C346" s="518" t="s">
        <v>235</v>
      </c>
      <c r="D346" s="518">
        <v>74</v>
      </c>
      <c r="E346" s="518">
        <v>8</v>
      </c>
      <c r="F346" s="518">
        <v>13</v>
      </c>
      <c r="G346" s="518">
        <v>21</v>
      </c>
      <c r="H346" s="518">
        <v>4</v>
      </c>
      <c r="I346" s="518">
        <v>80</v>
      </c>
      <c r="J346" s="518">
        <v>10</v>
      </c>
      <c r="K346" s="521">
        <v>0.61458333333333337</v>
      </c>
      <c r="L346" s="518">
        <v>24.5</v>
      </c>
    </row>
    <row r="347" spans="1:12" ht="24.95" customHeight="1">
      <c r="A347" s="524" t="s">
        <v>32</v>
      </c>
      <c r="B347" s="524" t="s">
        <v>254</v>
      </c>
      <c r="C347" s="518" t="s">
        <v>235</v>
      </c>
      <c r="D347" s="518">
        <v>82</v>
      </c>
      <c r="E347" s="518">
        <v>8</v>
      </c>
      <c r="F347" s="518">
        <v>13</v>
      </c>
      <c r="G347" s="518">
        <v>21</v>
      </c>
      <c r="H347" s="518">
        <v>1</v>
      </c>
      <c r="I347" s="518">
        <v>84</v>
      </c>
      <c r="J347" s="518">
        <v>9.5</v>
      </c>
      <c r="K347" s="521">
        <v>0.49583333333333335</v>
      </c>
      <c r="L347" s="518">
        <v>16.600000000000001</v>
      </c>
    </row>
    <row r="348" spans="1:12" ht="24.95" customHeight="1">
      <c r="A348" s="524" t="s">
        <v>478</v>
      </c>
      <c r="B348" s="524" t="s">
        <v>281</v>
      </c>
      <c r="C348" s="518" t="s">
        <v>235</v>
      </c>
      <c r="D348" s="518">
        <v>47</v>
      </c>
      <c r="E348" s="518">
        <v>7</v>
      </c>
      <c r="F348" s="518">
        <v>14</v>
      </c>
      <c r="G348" s="518">
        <v>21</v>
      </c>
      <c r="H348" s="518">
        <v>3</v>
      </c>
      <c r="I348" s="518">
        <v>46</v>
      </c>
      <c r="J348" s="518">
        <v>15.2</v>
      </c>
      <c r="K348" s="521">
        <v>0.60138888888888886</v>
      </c>
      <c r="L348" s="518">
        <v>22.1</v>
      </c>
    </row>
    <row r="349" spans="1:12" ht="24.95" customHeight="1">
      <c r="A349" s="524" t="s">
        <v>479</v>
      </c>
      <c r="B349" s="524" t="s">
        <v>236</v>
      </c>
      <c r="C349" s="518" t="s">
        <v>247</v>
      </c>
      <c r="D349" s="518">
        <v>48</v>
      </c>
      <c r="E349" s="518">
        <v>6</v>
      </c>
      <c r="F349" s="518">
        <v>15</v>
      </c>
      <c r="G349" s="518">
        <v>21</v>
      </c>
      <c r="H349" s="518">
        <v>7</v>
      </c>
      <c r="I349" s="518">
        <v>73</v>
      </c>
      <c r="J349" s="518">
        <v>8.1999999999999993</v>
      </c>
      <c r="K349" s="521">
        <v>0.7270833333333333</v>
      </c>
      <c r="L349" s="518">
        <v>23.1</v>
      </c>
    </row>
    <row r="350" spans="1:12" ht="24.95" customHeight="1">
      <c r="A350" s="524" t="s">
        <v>211</v>
      </c>
      <c r="B350" s="524" t="s">
        <v>265</v>
      </c>
      <c r="C350" s="518" t="s">
        <v>247</v>
      </c>
      <c r="D350" s="518">
        <v>66</v>
      </c>
      <c r="E350" s="518">
        <v>4</v>
      </c>
      <c r="F350" s="518">
        <v>17</v>
      </c>
      <c r="G350" s="518">
        <v>21</v>
      </c>
      <c r="H350" s="518">
        <v>7</v>
      </c>
      <c r="I350" s="518">
        <v>62</v>
      </c>
      <c r="J350" s="518">
        <v>6.5</v>
      </c>
      <c r="K350" s="521">
        <v>0.82777777777777783</v>
      </c>
      <c r="L350" s="518">
        <v>22.5</v>
      </c>
    </row>
    <row r="351" spans="1:12" ht="24.95" customHeight="1">
      <c r="A351" s="524" t="s">
        <v>37</v>
      </c>
      <c r="B351" s="524" t="s">
        <v>281</v>
      </c>
      <c r="C351" s="518" t="s">
        <v>247</v>
      </c>
      <c r="D351" s="518">
        <v>46</v>
      </c>
      <c r="E351" s="518">
        <v>4</v>
      </c>
      <c r="F351" s="518">
        <v>17</v>
      </c>
      <c r="G351" s="518">
        <v>21</v>
      </c>
      <c r="H351" s="518">
        <v>4</v>
      </c>
      <c r="I351" s="518">
        <v>102</v>
      </c>
      <c r="J351" s="518">
        <v>3.9</v>
      </c>
      <c r="K351" s="521">
        <v>0.94513888888888886</v>
      </c>
      <c r="L351" s="518">
        <v>28.3</v>
      </c>
    </row>
    <row r="352" spans="1:12" ht="24.95" customHeight="1">
      <c r="A352" s="524" t="s">
        <v>480</v>
      </c>
      <c r="B352" s="524" t="s">
        <v>296</v>
      </c>
      <c r="C352" s="518" t="s">
        <v>235</v>
      </c>
      <c r="D352" s="518">
        <v>42</v>
      </c>
      <c r="E352" s="518">
        <v>12</v>
      </c>
      <c r="F352" s="518">
        <v>8</v>
      </c>
      <c r="G352" s="518">
        <v>20</v>
      </c>
      <c r="H352" s="518">
        <v>1</v>
      </c>
      <c r="I352" s="518">
        <v>83</v>
      </c>
      <c r="J352" s="518">
        <v>14.5</v>
      </c>
      <c r="K352" s="521">
        <v>0.63194444444444442</v>
      </c>
      <c r="L352" s="518">
        <v>22.4</v>
      </c>
    </row>
    <row r="353" spans="1:12" ht="24.95" customHeight="1">
      <c r="A353" s="524" t="s">
        <v>481</v>
      </c>
      <c r="B353" s="524" t="s">
        <v>292</v>
      </c>
      <c r="C353" s="518" t="s">
        <v>239</v>
      </c>
      <c r="D353" s="518">
        <v>71</v>
      </c>
      <c r="E353" s="518">
        <v>11</v>
      </c>
      <c r="F353" s="518">
        <v>9</v>
      </c>
      <c r="G353" s="518">
        <v>20</v>
      </c>
      <c r="H353" s="518">
        <v>1</v>
      </c>
      <c r="I353" s="518">
        <v>112</v>
      </c>
      <c r="J353" s="518">
        <v>9.8000000000000007</v>
      </c>
      <c r="K353" s="521">
        <v>0.65208333333333335</v>
      </c>
      <c r="L353" s="518">
        <v>20.9</v>
      </c>
    </row>
    <row r="354" spans="1:12" ht="24.95" customHeight="1">
      <c r="A354" s="524" t="s">
        <v>482</v>
      </c>
      <c r="B354" s="518" t="s">
        <v>283</v>
      </c>
      <c r="C354" s="518" t="s">
        <v>235</v>
      </c>
      <c r="D354" s="518">
        <v>72</v>
      </c>
      <c r="E354" s="518">
        <v>11</v>
      </c>
      <c r="F354" s="518">
        <v>9</v>
      </c>
      <c r="G354" s="518">
        <v>20</v>
      </c>
      <c r="H354" s="518">
        <v>1</v>
      </c>
      <c r="I354" s="518">
        <v>103</v>
      </c>
      <c r="J354" s="518">
        <v>10.7</v>
      </c>
      <c r="K354" s="521">
        <v>0.47361111111111115</v>
      </c>
      <c r="L354" s="518">
        <v>16.399999999999999</v>
      </c>
    </row>
    <row r="355" spans="1:12" ht="24.95" customHeight="1">
      <c r="A355" s="524" t="s">
        <v>483</v>
      </c>
      <c r="B355" s="524" t="s">
        <v>240</v>
      </c>
      <c r="C355" s="518" t="s">
        <v>242</v>
      </c>
      <c r="D355" s="518">
        <v>70</v>
      </c>
      <c r="E355" s="518">
        <v>9</v>
      </c>
      <c r="F355" s="518">
        <v>11</v>
      </c>
      <c r="G355" s="518">
        <v>20</v>
      </c>
      <c r="H355" s="518">
        <v>0</v>
      </c>
      <c r="I355" s="518">
        <v>81</v>
      </c>
      <c r="J355" s="518">
        <v>11.1</v>
      </c>
      <c r="K355" s="521">
        <v>0.67499999999999993</v>
      </c>
      <c r="L355" s="518">
        <v>22.8</v>
      </c>
    </row>
    <row r="356" spans="1:12" ht="24.95" customHeight="1">
      <c r="A356" s="524" t="s">
        <v>484</v>
      </c>
      <c r="B356" s="524" t="s">
        <v>238</v>
      </c>
      <c r="C356" s="518" t="s">
        <v>235</v>
      </c>
      <c r="D356" s="518">
        <v>77</v>
      </c>
      <c r="E356" s="518">
        <v>7</v>
      </c>
      <c r="F356" s="518">
        <v>13</v>
      </c>
      <c r="G356" s="518">
        <v>20</v>
      </c>
      <c r="H356" s="518">
        <v>4</v>
      </c>
      <c r="I356" s="518">
        <v>68</v>
      </c>
      <c r="J356" s="518">
        <v>10.3</v>
      </c>
      <c r="K356" s="521">
        <v>0.53541666666666665</v>
      </c>
      <c r="L356" s="518">
        <v>17.899999999999999</v>
      </c>
    </row>
    <row r="357" spans="1:12" ht="24.95" customHeight="1">
      <c r="A357" s="524" t="s">
        <v>485</v>
      </c>
      <c r="B357" s="524" t="s">
        <v>234</v>
      </c>
      <c r="C357" s="518" t="s">
        <v>239</v>
      </c>
      <c r="D357" s="518">
        <v>39</v>
      </c>
      <c r="E357" s="518">
        <v>7</v>
      </c>
      <c r="F357" s="518">
        <v>13</v>
      </c>
      <c r="G357" s="518">
        <v>20</v>
      </c>
      <c r="H357" s="518">
        <v>0</v>
      </c>
      <c r="I357" s="518">
        <v>97</v>
      </c>
      <c r="J357" s="518">
        <v>7.2</v>
      </c>
      <c r="K357" s="521">
        <v>0.7368055555555556</v>
      </c>
      <c r="L357" s="518">
        <v>21.9</v>
      </c>
    </row>
    <row r="358" spans="1:12" ht="24.95" customHeight="1">
      <c r="A358" s="524" t="s">
        <v>486</v>
      </c>
      <c r="B358" s="518" t="s">
        <v>283</v>
      </c>
      <c r="C358" s="518" t="s">
        <v>235</v>
      </c>
      <c r="D358" s="518">
        <v>80</v>
      </c>
      <c r="E358" s="518">
        <v>5</v>
      </c>
      <c r="F358" s="518">
        <v>15</v>
      </c>
      <c r="G358" s="518">
        <v>20</v>
      </c>
      <c r="H358" s="518">
        <v>0</v>
      </c>
      <c r="I358" s="518">
        <v>46</v>
      </c>
      <c r="J358" s="518">
        <v>10.9</v>
      </c>
      <c r="K358" s="521">
        <v>0.40486111111111112</v>
      </c>
      <c r="L358" s="518">
        <v>13.9</v>
      </c>
    </row>
    <row r="359" spans="1:12" ht="24.95" customHeight="1">
      <c r="A359" s="524" t="s">
        <v>487</v>
      </c>
      <c r="B359" s="524" t="s">
        <v>244</v>
      </c>
      <c r="C359" s="518" t="s">
        <v>242</v>
      </c>
      <c r="D359" s="518">
        <v>67</v>
      </c>
      <c r="E359" s="518">
        <v>4</v>
      </c>
      <c r="F359" s="518">
        <v>16</v>
      </c>
      <c r="G359" s="518">
        <v>20</v>
      </c>
      <c r="H359" s="518">
        <v>1</v>
      </c>
      <c r="I359" s="518">
        <v>84</v>
      </c>
      <c r="J359" s="518">
        <v>4.8</v>
      </c>
      <c r="K359" s="521">
        <v>0.50694444444444442</v>
      </c>
      <c r="L359" s="518">
        <v>17.899999999999999</v>
      </c>
    </row>
    <row r="360" spans="1:12" ht="24.95" customHeight="1">
      <c r="A360" s="524" t="s">
        <v>488</v>
      </c>
      <c r="B360" s="524" t="s">
        <v>238</v>
      </c>
      <c r="C360" s="518" t="s">
        <v>247</v>
      </c>
      <c r="D360" s="518">
        <v>78</v>
      </c>
      <c r="E360" s="518">
        <v>3</v>
      </c>
      <c r="F360" s="518">
        <v>17</v>
      </c>
      <c r="G360" s="518">
        <v>20</v>
      </c>
      <c r="H360" s="518">
        <v>2</v>
      </c>
      <c r="I360" s="518">
        <v>91</v>
      </c>
      <c r="J360" s="518">
        <v>3.3</v>
      </c>
      <c r="K360" s="521">
        <v>0.79791666666666661</v>
      </c>
      <c r="L360" s="518">
        <v>25.2</v>
      </c>
    </row>
    <row r="361" spans="1:12" ht="24.95" customHeight="1">
      <c r="A361" s="524" t="s">
        <v>489</v>
      </c>
      <c r="B361" s="524" t="s">
        <v>253</v>
      </c>
      <c r="C361" s="518" t="s">
        <v>239</v>
      </c>
      <c r="D361" s="518">
        <v>73</v>
      </c>
      <c r="E361" s="518">
        <v>12</v>
      </c>
      <c r="F361" s="518">
        <v>7</v>
      </c>
      <c r="G361" s="518">
        <v>19</v>
      </c>
      <c r="H361" s="518">
        <v>0</v>
      </c>
      <c r="I361" s="518">
        <v>172</v>
      </c>
      <c r="J361" s="518">
        <v>7</v>
      </c>
      <c r="K361" s="521">
        <v>0.59652777777777777</v>
      </c>
      <c r="L361" s="518">
        <v>21</v>
      </c>
    </row>
    <row r="362" spans="1:12" ht="24.95" customHeight="1">
      <c r="A362" s="524" t="s">
        <v>490</v>
      </c>
      <c r="B362" s="524" t="s">
        <v>292</v>
      </c>
      <c r="C362" s="518" t="s">
        <v>242</v>
      </c>
      <c r="D362" s="518">
        <v>66</v>
      </c>
      <c r="E362" s="518">
        <v>9</v>
      </c>
      <c r="F362" s="518">
        <v>10</v>
      </c>
      <c r="G362" s="518">
        <v>19</v>
      </c>
      <c r="H362" s="518">
        <v>1</v>
      </c>
      <c r="I362" s="518">
        <v>117</v>
      </c>
      <c r="J362" s="518">
        <v>7.7</v>
      </c>
      <c r="K362" s="521">
        <v>0.56111111111111112</v>
      </c>
      <c r="L362" s="518">
        <v>18.3</v>
      </c>
    </row>
    <row r="363" spans="1:12" ht="24.95" customHeight="1">
      <c r="A363" s="524" t="s">
        <v>491</v>
      </c>
      <c r="B363" s="524" t="s">
        <v>269</v>
      </c>
      <c r="C363" s="518" t="s">
        <v>247</v>
      </c>
      <c r="D363" s="518">
        <v>79</v>
      </c>
      <c r="E363" s="518">
        <v>8</v>
      </c>
      <c r="F363" s="518">
        <v>11</v>
      </c>
      <c r="G363" s="518">
        <v>19</v>
      </c>
      <c r="H363" s="518">
        <v>7</v>
      </c>
      <c r="I363" s="518">
        <v>74</v>
      </c>
      <c r="J363" s="518">
        <v>10.8</v>
      </c>
      <c r="K363" s="521">
        <v>0.99583333333333324</v>
      </c>
      <c r="L363" s="518">
        <v>30.2</v>
      </c>
    </row>
    <row r="364" spans="1:12" ht="24.95" customHeight="1">
      <c r="A364" s="524" t="s">
        <v>492</v>
      </c>
      <c r="B364" s="524" t="s">
        <v>335</v>
      </c>
      <c r="C364" s="518" t="s">
        <v>247</v>
      </c>
      <c r="D364" s="518">
        <v>81</v>
      </c>
      <c r="E364" s="518">
        <v>8</v>
      </c>
      <c r="F364" s="518">
        <v>11</v>
      </c>
      <c r="G364" s="518">
        <v>19</v>
      </c>
      <c r="H364" s="518">
        <v>5</v>
      </c>
      <c r="I364" s="518">
        <v>127</v>
      </c>
      <c r="J364" s="518">
        <v>6.3</v>
      </c>
      <c r="K364" s="521">
        <v>0.90347222222222223</v>
      </c>
      <c r="L364" s="518">
        <v>28.2</v>
      </c>
    </row>
    <row r="365" spans="1:12" ht="24.95" customHeight="1">
      <c r="A365" s="524" t="s">
        <v>493</v>
      </c>
      <c r="B365" s="524" t="s">
        <v>306</v>
      </c>
      <c r="C365" s="518" t="s">
        <v>242</v>
      </c>
      <c r="D365" s="518">
        <v>74</v>
      </c>
      <c r="E365" s="518">
        <v>7</v>
      </c>
      <c r="F365" s="518">
        <v>12</v>
      </c>
      <c r="G365" s="518">
        <v>19</v>
      </c>
      <c r="H365" s="518">
        <v>1</v>
      </c>
      <c r="I365" s="518">
        <v>79</v>
      </c>
      <c r="J365" s="518">
        <v>8.9</v>
      </c>
      <c r="K365" s="521">
        <v>0.62708333333333333</v>
      </c>
      <c r="L365" s="518">
        <v>19.5</v>
      </c>
    </row>
    <row r="366" spans="1:12" ht="24.95" customHeight="1">
      <c r="A366" s="524" t="s">
        <v>494</v>
      </c>
      <c r="B366" s="524" t="s">
        <v>296</v>
      </c>
      <c r="C366" s="518" t="s">
        <v>247</v>
      </c>
      <c r="D366" s="518">
        <v>71</v>
      </c>
      <c r="E366" s="518">
        <v>5</v>
      </c>
      <c r="F366" s="518">
        <v>14</v>
      </c>
      <c r="G366" s="518">
        <v>19</v>
      </c>
      <c r="H366" s="518">
        <v>1</v>
      </c>
      <c r="I366" s="518">
        <v>90</v>
      </c>
      <c r="J366" s="518">
        <v>5.6</v>
      </c>
      <c r="K366" s="521">
        <v>0.76597222222222217</v>
      </c>
      <c r="L366" s="518">
        <v>25.4</v>
      </c>
    </row>
    <row r="367" spans="1:12" ht="24.95" customHeight="1">
      <c r="A367" s="524" t="s">
        <v>495</v>
      </c>
      <c r="B367" s="524" t="s">
        <v>265</v>
      </c>
      <c r="C367" s="518" t="s">
        <v>239</v>
      </c>
      <c r="D367" s="518">
        <v>36</v>
      </c>
      <c r="E367" s="518">
        <v>5</v>
      </c>
      <c r="F367" s="518">
        <v>14</v>
      </c>
      <c r="G367" s="518">
        <v>19</v>
      </c>
      <c r="H367" s="518">
        <v>4</v>
      </c>
      <c r="I367" s="518">
        <v>48</v>
      </c>
      <c r="J367" s="518">
        <v>10.4</v>
      </c>
      <c r="K367" s="521">
        <v>0.64374999999999993</v>
      </c>
      <c r="L367" s="518">
        <v>19.399999999999999</v>
      </c>
    </row>
    <row r="368" spans="1:12" ht="24.95" customHeight="1">
      <c r="A368" s="524" t="s">
        <v>496</v>
      </c>
      <c r="B368" s="524" t="s">
        <v>272</v>
      </c>
      <c r="C368" s="518" t="s">
        <v>239</v>
      </c>
      <c r="D368" s="518">
        <v>63</v>
      </c>
      <c r="E368" s="518">
        <v>4</v>
      </c>
      <c r="F368" s="518">
        <v>15</v>
      </c>
      <c r="G368" s="518">
        <v>19</v>
      </c>
      <c r="H368" s="518">
        <v>2</v>
      </c>
      <c r="I368" s="518">
        <v>113</v>
      </c>
      <c r="J368" s="518">
        <v>3.5</v>
      </c>
      <c r="K368" s="521">
        <v>0.54305555555555551</v>
      </c>
      <c r="L368" s="518">
        <v>17.899999999999999</v>
      </c>
    </row>
    <row r="369" spans="1:12" ht="24.95" customHeight="1">
      <c r="A369" s="524" t="s">
        <v>497</v>
      </c>
      <c r="B369" s="524" t="s">
        <v>244</v>
      </c>
      <c r="C369" s="518" t="s">
        <v>247</v>
      </c>
      <c r="D369" s="518">
        <v>62</v>
      </c>
      <c r="E369" s="518">
        <v>2</v>
      </c>
      <c r="F369" s="518">
        <v>17</v>
      </c>
      <c r="G369" s="518">
        <v>19</v>
      </c>
      <c r="H369" s="518">
        <v>6</v>
      </c>
      <c r="I369" s="518">
        <v>147</v>
      </c>
      <c r="J369" s="518">
        <v>1.4</v>
      </c>
      <c r="K369" s="521">
        <v>0.78333333333333333</v>
      </c>
      <c r="L369" s="518">
        <v>23.6</v>
      </c>
    </row>
    <row r="370" spans="1:12" ht="24.95" customHeight="1">
      <c r="A370" s="524" t="s">
        <v>498</v>
      </c>
      <c r="B370" s="524" t="s">
        <v>296</v>
      </c>
      <c r="C370" s="518" t="s">
        <v>247</v>
      </c>
      <c r="D370" s="518">
        <v>66</v>
      </c>
      <c r="E370" s="518">
        <v>2</v>
      </c>
      <c r="F370" s="518">
        <v>17</v>
      </c>
      <c r="G370" s="518">
        <v>19</v>
      </c>
      <c r="H370" s="518">
        <v>7</v>
      </c>
      <c r="I370" s="518">
        <v>93</v>
      </c>
      <c r="J370" s="518">
        <v>2.2000000000000002</v>
      </c>
      <c r="K370" s="521">
        <v>0.71736111111111101</v>
      </c>
      <c r="L370" s="518">
        <v>23.5</v>
      </c>
    </row>
    <row r="371" spans="1:12" ht="24.95" customHeight="1">
      <c r="A371" s="524" t="s">
        <v>499</v>
      </c>
      <c r="B371" s="518" t="s">
        <v>424</v>
      </c>
      <c r="C371" s="518" t="s">
        <v>239</v>
      </c>
      <c r="D371" s="518">
        <v>55</v>
      </c>
      <c r="E371" s="518">
        <v>11</v>
      </c>
      <c r="F371" s="518">
        <v>7</v>
      </c>
      <c r="G371" s="518">
        <v>18</v>
      </c>
      <c r="H371" s="518">
        <v>4</v>
      </c>
      <c r="I371" s="518">
        <v>72</v>
      </c>
      <c r="J371" s="518">
        <v>15.3</v>
      </c>
      <c r="K371" s="521">
        <v>0.45694444444444443</v>
      </c>
      <c r="L371" s="518">
        <v>14.7</v>
      </c>
    </row>
    <row r="372" spans="1:12" ht="24.95" customHeight="1">
      <c r="A372" s="524" t="s">
        <v>500</v>
      </c>
      <c r="B372" s="524" t="s">
        <v>254</v>
      </c>
      <c r="C372" s="518" t="s">
        <v>235</v>
      </c>
      <c r="D372" s="518">
        <v>57</v>
      </c>
      <c r="E372" s="518">
        <v>9</v>
      </c>
      <c r="F372" s="518">
        <v>9</v>
      </c>
      <c r="G372" s="518">
        <v>18</v>
      </c>
      <c r="H372" s="518">
        <v>0</v>
      </c>
      <c r="I372" s="518">
        <v>69</v>
      </c>
      <c r="J372" s="518">
        <v>13</v>
      </c>
      <c r="K372" s="521">
        <v>0.6118055555555556</v>
      </c>
      <c r="L372" s="518">
        <v>20.5</v>
      </c>
    </row>
    <row r="373" spans="1:12" ht="24.95" customHeight="1">
      <c r="A373" s="524" t="s">
        <v>501</v>
      </c>
      <c r="B373" s="524" t="s">
        <v>265</v>
      </c>
      <c r="C373" s="518" t="s">
        <v>235</v>
      </c>
      <c r="D373" s="518">
        <v>71</v>
      </c>
      <c r="E373" s="518">
        <v>9</v>
      </c>
      <c r="F373" s="518">
        <v>9</v>
      </c>
      <c r="G373" s="518">
        <v>18</v>
      </c>
      <c r="H373" s="518">
        <v>0</v>
      </c>
      <c r="I373" s="518">
        <v>70</v>
      </c>
      <c r="J373" s="518">
        <v>12.9</v>
      </c>
      <c r="K373" s="521">
        <v>0.46875</v>
      </c>
      <c r="L373" s="518">
        <v>17.3</v>
      </c>
    </row>
    <row r="374" spans="1:12" ht="24.95" customHeight="1">
      <c r="A374" s="524" t="s">
        <v>502</v>
      </c>
      <c r="B374" s="524" t="s">
        <v>254</v>
      </c>
      <c r="C374" s="518" t="s">
        <v>242</v>
      </c>
      <c r="D374" s="518">
        <v>72</v>
      </c>
      <c r="E374" s="518">
        <v>9</v>
      </c>
      <c r="F374" s="518">
        <v>9</v>
      </c>
      <c r="G374" s="518">
        <v>18</v>
      </c>
      <c r="H374" s="518">
        <v>0</v>
      </c>
      <c r="I374" s="518">
        <v>71</v>
      </c>
      <c r="J374" s="518">
        <v>12.7</v>
      </c>
      <c r="K374" s="521">
        <v>0.45624999999999999</v>
      </c>
      <c r="L374" s="518">
        <v>15.1</v>
      </c>
    </row>
    <row r="375" spans="1:12" ht="24.95" customHeight="1">
      <c r="A375" s="524" t="s">
        <v>503</v>
      </c>
      <c r="B375" s="524" t="s">
        <v>272</v>
      </c>
      <c r="C375" s="518" t="s">
        <v>239</v>
      </c>
      <c r="D375" s="518">
        <v>52</v>
      </c>
      <c r="E375" s="518">
        <v>9</v>
      </c>
      <c r="F375" s="518">
        <v>9</v>
      </c>
      <c r="G375" s="518">
        <v>18</v>
      </c>
      <c r="H375" s="518">
        <v>4</v>
      </c>
      <c r="I375" s="518">
        <v>102</v>
      </c>
      <c r="J375" s="518">
        <v>8.8000000000000007</v>
      </c>
      <c r="K375" s="521">
        <v>0.54583333333333328</v>
      </c>
      <c r="L375" s="518">
        <v>17.7</v>
      </c>
    </row>
    <row r="376" spans="1:12" ht="24.95" customHeight="1">
      <c r="A376" s="524" t="s">
        <v>504</v>
      </c>
      <c r="B376" s="524" t="s">
        <v>335</v>
      </c>
      <c r="C376" s="518" t="s">
        <v>235</v>
      </c>
      <c r="D376" s="518">
        <v>52</v>
      </c>
      <c r="E376" s="518">
        <v>9</v>
      </c>
      <c r="F376" s="518">
        <v>9</v>
      </c>
      <c r="G376" s="518">
        <v>18</v>
      </c>
      <c r="H376" s="518">
        <v>1</v>
      </c>
      <c r="I376" s="518">
        <v>100</v>
      </c>
      <c r="J376" s="518">
        <v>9</v>
      </c>
      <c r="K376" s="521">
        <v>0.53055555555555556</v>
      </c>
      <c r="L376" s="518">
        <v>19.5</v>
      </c>
    </row>
    <row r="377" spans="1:12" ht="24.95" customHeight="1">
      <c r="A377" s="524" t="s">
        <v>505</v>
      </c>
      <c r="B377" s="524" t="s">
        <v>279</v>
      </c>
      <c r="C377" s="518" t="s">
        <v>242</v>
      </c>
      <c r="D377" s="518">
        <v>70</v>
      </c>
      <c r="E377" s="518">
        <v>8</v>
      </c>
      <c r="F377" s="518">
        <v>10</v>
      </c>
      <c r="G377" s="518">
        <v>18</v>
      </c>
      <c r="H377" s="518">
        <v>0</v>
      </c>
      <c r="I377" s="518">
        <v>114</v>
      </c>
      <c r="J377" s="518">
        <v>7</v>
      </c>
      <c r="K377" s="521">
        <v>0.52430555555555558</v>
      </c>
      <c r="L377" s="518">
        <v>17.5</v>
      </c>
    </row>
    <row r="378" spans="1:12" ht="24.95" customHeight="1">
      <c r="A378" s="524" t="s">
        <v>506</v>
      </c>
      <c r="B378" s="524" t="s">
        <v>253</v>
      </c>
      <c r="C378" s="518" t="s">
        <v>239</v>
      </c>
      <c r="D378" s="518">
        <v>70</v>
      </c>
      <c r="E378" s="518">
        <v>8</v>
      </c>
      <c r="F378" s="518">
        <v>10</v>
      </c>
      <c r="G378" s="518">
        <v>18</v>
      </c>
      <c r="H378" s="518">
        <v>0</v>
      </c>
      <c r="I378" s="518">
        <v>96</v>
      </c>
      <c r="J378" s="518">
        <v>8.3000000000000007</v>
      </c>
      <c r="K378" s="521">
        <v>0.51597222222222217</v>
      </c>
      <c r="L378" s="518">
        <v>16.899999999999999</v>
      </c>
    </row>
    <row r="379" spans="1:12" ht="24.95" customHeight="1">
      <c r="A379" s="524" t="s">
        <v>225</v>
      </c>
      <c r="B379" s="524" t="s">
        <v>253</v>
      </c>
      <c r="C379" s="518" t="s">
        <v>235</v>
      </c>
      <c r="D379" s="518">
        <v>37</v>
      </c>
      <c r="E379" s="518">
        <v>7</v>
      </c>
      <c r="F379" s="518">
        <v>11</v>
      </c>
      <c r="G379" s="518">
        <v>18</v>
      </c>
      <c r="H379" s="518">
        <v>7</v>
      </c>
      <c r="I379" s="518">
        <v>89</v>
      </c>
      <c r="J379" s="518">
        <v>7.9</v>
      </c>
      <c r="K379" s="521">
        <v>0.63263888888888886</v>
      </c>
      <c r="L379" s="518">
        <v>19</v>
      </c>
    </row>
    <row r="380" spans="1:12" ht="24.95" customHeight="1">
      <c r="A380" s="524" t="s">
        <v>507</v>
      </c>
      <c r="B380" s="524" t="s">
        <v>274</v>
      </c>
      <c r="C380" s="518" t="s">
        <v>235</v>
      </c>
      <c r="D380" s="518">
        <v>82</v>
      </c>
      <c r="E380" s="518">
        <v>6</v>
      </c>
      <c r="F380" s="518">
        <v>12</v>
      </c>
      <c r="G380" s="518">
        <v>18</v>
      </c>
      <c r="H380" s="518">
        <v>2</v>
      </c>
      <c r="I380" s="518">
        <v>137</v>
      </c>
      <c r="J380" s="518">
        <v>4.4000000000000004</v>
      </c>
      <c r="K380" s="521">
        <v>0.53125</v>
      </c>
      <c r="L380" s="518">
        <v>19</v>
      </c>
    </row>
    <row r="381" spans="1:12" ht="24.95" customHeight="1">
      <c r="A381" s="524" t="s">
        <v>508</v>
      </c>
      <c r="B381" s="524" t="s">
        <v>274</v>
      </c>
      <c r="C381" s="518" t="s">
        <v>235</v>
      </c>
      <c r="D381" s="518">
        <v>73</v>
      </c>
      <c r="E381" s="518">
        <v>6</v>
      </c>
      <c r="F381" s="518">
        <v>12</v>
      </c>
      <c r="G381" s="518">
        <v>18</v>
      </c>
      <c r="H381" s="518">
        <v>0</v>
      </c>
      <c r="I381" s="518">
        <v>96</v>
      </c>
      <c r="J381" s="518">
        <v>6.3</v>
      </c>
      <c r="K381" s="521">
        <v>0.48749999999999999</v>
      </c>
      <c r="L381" s="518">
        <v>17.3</v>
      </c>
    </row>
    <row r="382" spans="1:12" ht="24.95" customHeight="1">
      <c r="A382" s="524" t="s">
        <v>509</v>
      </c>
      <c r="B382" s="524" t="s">
        <v>236</v>
      </c>
      <c r="C382" s="518" t="s">
        <v>247</v>
      </c>
      <c r="D382" s="518">
        <v>78</v>
      </c>
      <c r="E382" s="518">
        <v>5</v>
      </c>
      <c r="F382" s="518">
        <v>13</v>
      </c>
      <c r="G382" s="518">
        <v>18</v>
      </c>
      <c r="H382" s="518">
        <v>1</v>
      </c>
      <c r="I382" s="518">
        <v>107</v>
      </c>
      <c r="J382" s="518">
        <v>4.7</v>
      </c>
      <c r="K382" s="521">
        <v>0.80763888888888891</v>
      </c>
      <c r="L382" s="518">
        <v>26</v>
      </c>
    </row>
    <row r="383" spans="1:12" ht="24.95" customHeight="1">
      <c r="A383" s="524" t="s">
        <v>510</v>
      </c>
      <c r="B383" s="524" t="s">
        <v>241</v>
      </c>
      <c r="C383" s="518" t="s">
        <v>235</v>
      </c>
      <c r="D383" s="518">
        <v>41</v>
      </c>
      <c r="E383" s="518">
        <v>4</v>
      </c>
      <c r="F383" s="518">
        <v>14</v>
      </c>
      <c r="G383" s="518">
        <v>18</v>
      </c>
      <c r="H383" s="518">
        <v>3</v>
      </c>
      <c r="I383" s="518">
        <v>70</v>
      </c>
      <c r="J383" s="518">
        <v>5.7</v>
      </c>
      <c r="K383" s="521">
        <v>0.62777777777777777</v>
      </c>
      <c r="L383" s="518">
        <v>21.8</v>
      </c>
    </row>
    <row r="384" spans="1:12" ht="24.95" customHeight="1">
      <c r="A384" s="524" t="s">
        <v>511</v>
      </c>
      <c r="B384" s="524" t="s">
        <v>253</v>
      </c>
      <c r="C384" s="518" t="s">
        <v>247</v>
      </c>
      <c r="D384" s="518">
        <v>69</v>
      </c>
      <c r="E384" s="518">
        <v>3</v>
      </c>
      <c r="F384" s="518">
        <v>15</v>
      </c>
      <c r="G384" s="518">
        <v>18</v>
      </c>
      <c r="H384" s="518">
        <v>3</v>
      </c>
      <c r="I384" s="518">
        <v>134</v>
      </c>
      <c r="J384" s="518">
        <v>2.2000000000000002</v>
      </c>
      <c r="K384" s="521">
        <v>1.0416666666666667</v>
      </c>
      <c r="L384" s="518">
        <v>28.8</v>
      </c>
    </row>
    <row r="385" spans="1:12" ht="24.95" customHeight="1">
      <c r="A385" s="524" t="s">
        <v>512</v>
      </c>
      <c r="B385" s="524" t="s">
        <v>241</v>
      </c>
      <c r="C385" s="518" t="s">
        <v>247</v>
      </c>
      <c r="D385" s="518">
        <v>71</v>
      </c>
      <c r="E385" s="518">
        <v>3</v>
      </c>
      <c r="F385" s="518">
        <v>15</v>
      </c>
      <c r="G385" s="518">
        <v>18</v>
      </c>
      <c r="H385" s="518">
        <v>2</v>
      </c>
      <c r="I385" s="518">
        <v>77</v>
      </c>
      <c r="J385" s="518">
        <v>3.9</v>
      </c>
      <c r="K385" s="521">
        <v>0.87708333333333333</v>
      </c>
      <c r="L385" s="518">
        <v>26</v>
      </c>
    </row>
    <row r="386" spans="1:12" ht="24.95" customHeight="1">
      <c r="A386" s="524" t="s">
        <v>513</v>
      </c>
      <c r="B386" s="524" t="s">
        <v>243</v>
      </c>
      <c r="C386" s="518" t="s">
        <v>247</v>
      </c>
      <c r="D386" s="518">
        <v>82</v>
      </c>
      <c r="E386" s="518">
        <v>2</v>
      </c>
      <c r="F386" s="518">
        <v>16</v>
      </c>
      <c r="G386" s="518">
        <v>18</v>
      </c>
      <c r="H386" s="518">
        <v>1</v>
      </c>
      <c r="I386" s="518">
        <v>95</v>
      </c>
      <c r="J386" s="518">
        <v>2.1</v>
      </c>
      <c r="K386" s="521">
        <v>0.85555555555555562</v>
      </c>
      <c r="L386" s="518">
        <v>24.4</v>
      </c>
    </row>
    <row r="387" spans="1:12" ht="24.95" customHeight="1">
      <c r="A387" s="524" t="s">
        <v>514</v>
      </c>
      <c r="B387" s="524" t="s">
        <v>254</v>
      </c>
      <c r="C387" s="518" t="s">
        <v>247</v>
      </c>
      <c r="D387" s="518">
        <v>64</v>
      </c>
      <c r="E387" s="518">
        <v>0</v>
      </c>
      <c r="F387" s="518">
        <v>18</v>
      </c>
      <c r="G387" s="518">
        <v>18</v>
      </c>
      <c r="H387" s="518">
        <v>0</v>
      </c>
      <c r="I387" s="518">
        <v>91</v>
      </c>
      <c r="J387" s="518">
        <v>0</v>
      </c>
      <c r="K387" s="521">
        <v>0.81388888888888899</v>
      </c>
      <c r="L387" s="518">
        <v>26.1</v>
      </c>
    </row>
    <row r="388" spans="1:12" ht="24.95" customHeight="1">
      <c r="A388" s="524" t="s">
        <v>515</v>
      </c>
      <c r="B388" s="524" t="s">
        <v>281</v>
      </c>
      <c r="C388" s="518" t="s">
        <v>239</v>
      </c>
      <c r="D388" s="518">
        <v>48</v>
      </c>
      <c r="E388" s="518">
        <v>9</v>
      </c>
      <c r="F388" s="518">
        <v>8</v>
      </c>
      <c r="G388" s="518">
        <v>17</v>
      </c>
      <c r="H388" s="518">
        <v>2</v>
      </c>
      <c r="I388" s="518">
        <v>104</v>
      </c>
      <c r="J388" s="518">
        <v>8.6999999999999993</v>
      </c>
      <c r="K388" s="521">
        <v>0.64374999999999993</v>
      </c>
      <c r="L388" s="518">
        <v>22.5</v>
      </c>
    </row>
    <row r="389" spans="1:12" ht="24.95" customHeight="1">
      <c r="A389" s="524" t="s">
        <v>516</v>
      </c>
      <c r="B389" s="524" t="s">
        <v>296</v>
      </c>
      <c r="C389" s="518" t="s">
        <v>235</v>
      </c>
      <c r="D389" s="518">
        <v>65</v>
      </c>
      <c r="E389" s="518">
        <v>8</v>
      </c>
      <c r="F389" s="518">
        <v>9</v>
      </c>
      <c r="G389" s="518">
        <v>17</v>
      </c>
      <c r="H389" s="518">
        <v>0</v>
      </c>
      <c r="I389" s="518">
        <v>78</v>
      </c>
      <c r="J389" s="518">
        <v>10.3</v>
      </c>
      <c r="K389" s="521">
        <v>0.5756944444444444</v>
      </c>
      <c r="L389" s="518">
        <v>19.899999999999999</v>
      </c>
    </row>
    <row r="390" spans="1:12" ht="24.95" customHeight="1">
      <c r="A390" s="524" t="s">
        <v>517</v>
      </c>
      <c r="B390" s="524" t="s">
        <v>241</v>
      </c>
      <c r="C390" s="518" t="s">
        <v>247</v>
      </c>
      <c r="D390" s="518">
        <v>80</v>
      </c>
      <c r="E390" s="518">
        <v>7</v>
      </c>
      <c r="F390" s="518">
        <v>10</v>
      </c>
      <c r="G390" s="518">
        <v>17</v>
      </c>
      <c r="H390" s="518">
        <v>2</v>
      </c>
      <c r="I390" s="518">
        <v>96</v>
      </c>
      <c r="J390" s="518">
        <v>7.3</v>
      </c>
      <c r="K390" s="521">
        <v>0.89930555555555547</v>
      </c>
      <c r="L390" s="518">
        <v>26.1</v>
      </c>
    </row>
    <row r="391" spans="1:12" ht="24.95" customHeight="1">
      <c r="A391" s="524" t="s">
        <v>518</v>
      </c>
      <c r="B391" s="524" t="s">
        <v>249</v>
      </c>
      <c r="C391" s="518" t="s">
        <v>247</v>
      </c>
      <c r="D391" s="518">
        <v>78</v>
      </c>
      <c r="E391" s="518">
        <v>6</v>
      </c>
      <c r="F391" s="518">
        <v>11</v>
      </c>
      <c r="G391" s="518">
        <v>17</v>
      </c>
      <c r="H391" s="518">
        <v>0</v>
      </c>
      <c r="I391" s="518">
        <v>75</v>
      </c>
      <c r="J391" s="518">
        <v>8</v>
      </c>
      <c r="K391" s="521">
        <v>0.92986111111111114</v>
      </c>
      <c r="L391" s="518">
        <v>28.8</v>
      </c>
    </row>
    <row r="392" spans="1:12" ht="24.95" customHeight="1">
      <c r="A392" s="524" t="s">
        <v>519</v>
      </c>
      <c r="B392" s="524" t="s">
        <v>238</v>
      </c>
      <c r="C392" s="518" t="s">
        <v>247</v>
      </c>
      <c r="D392" s="518">
        <v>80</v>
      </c>
      <c r="E392" s="518">
        <v>6</v>
      </c>
      <c r="F392" s="518">
        <v>11</v>
      </c>
      <c r="G392" s="518">
        <v>17</v>
      </c>
      <c r="H392" s="518">
        <v>0</v>
      </c>
      <c r="I392" s="518">
        <v>97</v>
      </c>
      <c r="J392" s="518">
        <v>6.2</v>
      </c>
      <c r="K392" s="521">
        <v>0.87847222222222221</v>
      </c>
      <c r="L392" s="518">
        <v>25.8</v>
      </c>
    </row>
    <row r="393" spans="1:12" ht="24.95" customHeight="1">
      <c r="A393" s="524" t="s">
        <v>520</v>
      </c>
      <c r="B393" s="524" t="s">
        <v>306</v>
      </c>
      <c r="C393" s="518" t="s">
        <v>247</v>
      </c>
      <c r="D393" s="518">
        <v>69</v>
      </c>
      <c r="E393" s="518">
        <v>6</v>
      </c>
      <c r="F393" s="518">
        <v>11</v>
      </c>
      <c r="G393" s="518">
        <v>17</v>
      </c>
      <c r="H393" s="518">
        <v>5</v>
      </c>
      <c r="I393" s="518">
        <v>98</v>
      </c>
      <c r="J393" s="518">
        <v>6.1</v>
      </c>
      <c r="K393" s="521">
        <v>0.83958333333333324</v>
      </c>
      <c r="L393" s="518">
        <v>23.4</v>
      </c>
    </row>
    <row r="394" spans="1:12" ht="24.95" customHeight="1">
      <c r="A394" s="524" t="s">
        <v>521</v>
      </c>
      <c r="B394" s="524" t="s">
        <v>292</v>
      </c>
      <c r="C394" s="518" t="s">
        <v>247</v>
      </c>
      <c r="D394" s="518">
        <v>64</v>
      </c>
      <c r="E394" s="518">
        <v>6</v>
      </c>
      <c r="F394" s="518">
        <v>11</v>
      </c>
      <c r="G394" s="518">
        <v>17</v>
      </c>
      <c r="H394" s="518">
        <v>0</v>
      </c>
      <c r="I394" s="518">
        <v>65</v>
      </c>
      <c r="J394" s="518">
        <v>9.1999999999999993</v>
      </c>
      <c r="K394" s="521">
        <v>0.86388888888888893</v>
      </c>
      <c r="L394" s="518">
        <v>28.1</v>
      </c>
    </row>
    <row r="395" spans="1:12" ht="24.95" customHeight="1">
      <c r="A395" s="524" t="s">
        <v>522</v>
      </c>
      <c r="B395" s="524" t="s">
        <v>246</v>
      </c>
      <c r="C395" s="518" t="s">
        <v>242</v>
      </c>
      <c r="D395" s="518">
        <v>76</v>
      </c>
      <c r="E395" s="518">
        <v>6</v>
      </c>
      <c r="F395" s="518">
        <v>11</v>
      </c>
      <c r="G395" s="518">
        <v>17</v>
      </c>
      <c r="H395" s="518">
        <v>3</v>
      </c>
      <c r="I395" s="518">
        <v>108</v>
      </c>
      <c r="J395" s="518">
        <v>5.6</v>
      </c>
      <c r="K395" s="521">
        <v>0.57222222222222219</v>
      </c>
      <c r="L395" s="518">
        <v>20.5</v>
      </c>
    </row>
    <row r="396" spans="1:12" ht="24.95" customHeight="1">
      <c r="A396" s="524" t="s">
        <v>523</v>
      </c>
      <c r="B396" s="524" t="s">
        <v>237</v>
      </c>
      <c r="C396" s="518" t="s">
        <v>247</v>
      </c>
      <c r="D396" s="518">
        <v>82</v>
      </c>
      <c r="E396" s="518">
        <v>5</v>
      </c>
      <c r="F396" s="518">
        <v>12</v>
      </c>
      <c r="G396" s="518">
        <v>17</v>
      </c>
      <c r="H396" s="518">
        <v>0</v>
      </c>
      <c r="I396" s="518">
        <v>122</v>
      </c>
      <c r="J396" s="518">
        <v>4.0999999999999996</v>
      </c>
      <c r="K396" s="521">
        <v>0.93472222222222223</v>
      </c>
      <c r="L396" s="518">
        <v>29.4</v>
      </c>
    </row>
    <row r="397" spans="1:12" ht="24.95" customHeight="1">
      <c r="A397" s="524" t="s">
        <v>524</v>
      </c>
      <c r="B397" s="518" t="s">
        <v>283</v>
      </c>
      <c r="C397" s="518" t="s">
        <v>247</v>
      </c>
      <c r="D397" s="518">
        <v>63</v>
      </c>
      <c r="E397" s="518">
        <v>5</v>
      </c>
      <c r="F397" s="518">
        <v>12</v>
      </c>
      <c r="G397" s="518">
        <v>17</v>
      </c>
      <c r="H397" s="518">
        <v>1</v>
      </c>
      <c r="I397" s="518">
        <v>82</v>
      </c>
      <c r="J397" s="518">
        <v>6.1</v>
      </c>
      <c r="K397" s="521">
        <v>0.80972222222222223</v>
      </c>
      <c r="L397" s="518">
        <v>26.8</v>
      </c>
    </row>
    <row r="398" spans="1:12" ht="24.95" customHeight="1">
      <c r="A398" s="524" t="s">
        <v>525</v>
      </c>
      <c r="B398" s="524" t="s">
        <v>234</v>
      </c>
      <c r="C398" s="518" t="s">
        <v>235</v>
      </c>
      <c r="D398" s="518">
        <v>41</v>
      </c>
      <c r="E398" s="518">
        <v>5</v>
      </c>
      <c r="F398" s="518">
        <v>12</v>
      </c>
      <c r="G398" s="518">
        <v>17</v>
      </c>
      <c r="H398" s="518">
        <v>1</v>
      </c>
      <c r="I398" s="518">
        <v>29</v>
      </c>
      <c r="J398" s="518">
        <v>17.2</v>
      </c>
      <c r="K398" s="521">
        <v>0.49722222222222223</v>
      </c>
      <c r="L398" s="518">
        <v>16.899999999999999</v>
      </c>
    </row>
    <row r="399" spans="1:12" ht="24.95" customHeight="1">
      <c r="A399" s="524" t="s">
        <v>526</v>
      </c>
      <c r="B399" s="524" t="s">
        <v>244</v>
      </c>
      <c r="C399" s="518" t="s">
        <v>247</v>
      </c>
      <c r="D399" s="518">
        <v>82</v>
      </c>
      <c r="E399" s="518">
        <v>4</v>
      </c>
      <c r="F399" s="518">
        <v>13</v>
      </c>
      <c r="G399" s="518">
        <v>17</v>
      </c>
      <c r="H399" s="518">
        <v>1</v>
      </c>
      <c r="I399" s="518">
        <v>121</v>
      </c>
      <c r="J399" s="518">
        <v>3.3</v>
      </c>
      <c r="K399" s="521">
        <v>0.87430555555555556</v>
      </c>
      <c r="L399" s="518">
        <v>26.3</v>
      </c>
    </row>
    <row r="400" spans="1:12" ht="24.95" customHeight="1">
      <c r="A400" s="524" t="s">
        <v>38</v>
      </c>
      <c r="B400" s="524" t="s">
        <v>236</v>
      </c>
      <c r="C400" s="518" t="s">
        <v>247</v>
      </c>
      <c r="D400" s="518">
        <v>70</v>
      </c>
      <c r="E400" s="518">
        <v>4</v>
      </c>
      <c r="F400" s="518">
        <v>13</v>
      </c>
      <c r="G400" s="518">
        <v>17</v>
      </c>
      <c r="H400" s="518">
        <v>2</v>
      </c>
      <c r="I400" s="518">
        <v>100</v>
      </c>
      <c r="J400" s="518">
        <v>4</v>
      </c>
      <c r="K400" s="521">
        <v>0.96180555555555547</v>
      </c>
      <c r="L400" s="518">
        <v>27.4</v>
      </c>
    </row>
    <row r="401" spans="1:12" ht="24.95" customHeight="1">
      <c r="A401" s="524" t="s">
        <v>527</v>
      </c>
      <c r="B401" s="524" t="s">
        <v>272</v>
      </c>
      <c r="C401" s="518" t="s">
        <v>247</v>
      </c>
      <c r="D401" s="518">
        <v>77</v>
      </c>
      <c r="E401" s="518">
        <v>4</v>
      </c>
      <c r="F401" s="518">
        <v>13</v>
      </c>
      <c r="G401" s="518">
        <v>17</v>
      </c>
      <c r="H401" s="518">
        <v>0</v>
      </c>
      <c r="I401" s="518">
        <v>83</v>
      </c>
      <c r="J401" s="518">
        <v>4.8</v>
      </c>
      <c r="K401" s="521">
        <v>0.73125000000000007</v>
      </c>
      <c r="L401" s="518">
        <v>23.3</v>
      </c>
    </row>
    <row r="402" spans="1:12" ht="24.95" customHeight="1">
      <c r="A402" s="524" t="s">
        <v>152</v>
      </c>
      <c r="B402" s="524" t="s">
        <v>272</v>
      </c>
      <c r="C402" s="518" t="s">
        <v>247</v>
      </c>
      <c r="D402" s="518">
        <v>71</v>
      </c>
      <c r="E402" s="518">
        <v>4</v>
      </c>
      <c r="F402" s="518">
        <v>13</v>
      </c>
      <c r="G402" s="518">
        <v>17</v>
      </c>
      <c r="H402" s="518">
        <v>6</v>
      </c>
      <c r="I402" s="518">
        <v>81</v>
      </c>
      <c r="J402" s="518">
        <v>4.9000000000000004</v>
      </c>
      <c r="K402" s="521">
        <v>0.75763888888888886</v>
      </c>
      <c r="L402" s="518">
        <v>25.6</v>
      </c>
    </row>
    <row r="403" spans="1:12" ht="24.95" customHeight="1">
      <c r="A403" s="524" t="s">
        <v>528</v>
      </c>
      <c r="B403" s="524" t="s">
        <v>281</v>
      </c>
      <c r="C403" s="518" t="s">
        <v>242</v>
      </c>
      <c r="D403" s="518">
        <v>62</v>
      </c>
      <c r="E403" s="518">
        <v>4</v>
      </c>
      <c r="F403" s="518">
        <v>13</v>
      </c>
      <c r="G403" s="518">
        <v>17</v>
      </c>
      <c r="H403" s="518">
        <v>0</v>
      </c>
      <c r="I403" s="518">
        <v>100</v>
      </c>
      <c r="J403" s="518">
        <v>4</v>
      </c>
      <c r="K403" s="521">
        <v>0.60833333333333328</v>
      </c>
      <c r="L403" s="518">
        <v>22</v>
      </c>
    </row>
    <row r="404" spans="1:12" ht="24.95" customHeight="1">
      <c r="A404" s="524" t="s">
        <v>529</v>
      </c>
      <c r="B404" s="524" t="s">
        <v>244</v>
      </c>
      <c r="C404" s="518" t="s">
        <v>239</v>
      </c>
      <c r="D404" s="518">
        <v>67</v>
      </c>
      <c r="E404" s="518">
        <v>4</v>
      </c>
      <c r="F404" s="518">
        <v>13</v>
      </c>
      <c r="G404" s="518">
        <v>17</v>
      </c>
      <c r="H404" s="518">
        <v>1</v>
      </c>
      <c r="I404" s="518">
        <v>143</v>
      </c>
      <c r="J404" s="518">
        <v>2.8</v>
      </c>
      <c r="K404" s="521">
        <v>0.52986111111111112</v>
      </c>
      <c r="L404" s="518">
        <v>18.5</v>
      </c>
    </row>
    <row r="405" spans="1:12" ht="24.95" customHeight="1">
      <c r="A405" s="524" t="s">
        <v>530</v>
      </c>
      <c r="B405" s="524" t="s">
        <v>240</v>
      </c>
      <c r="C405" s="518" t="s">
        <v>247</v>
      </c>
      <c r="D405" s="518">
        <v>80</v>
      </c>
      <c r="E405" s="518">
        <v>3</v>
      </c>
      <c r="F405" s="518">
        <v>14</v>
      </c>
      <c r="G405" s="518">
        <v>17</v>
      </c>
      <c r="H405" s="518">
        <v>1</v>
      </c>
      <c r="I405" s="518">
        <v>48</v>
      </c>
      <c r="J405" s="518">
        <v>6.3</v>
      </c>
      <c r="K405" s="521">
        <v>0.80833333333333324</v>
      </c>
      <c r="L405" s="518">
        <v>27.2</v>
      </c>
    </row>
    <row r="406" spans="1:12" ht="24.95" customHeight="1">
      <c r="A406" s="524" t="s">
        <v>531</v>
      </c>
      <c r="B406" s="524" t="s">
        <v>269</v>
      </c>
      <c r="C406" s="518" t="s">
        <v>247</v>
      </c>
      <c r="D406" s="518">
        <v>76</v>
      </c>
      <c r="E406" s="518">
        <v>3</v>
      </c>
      <c r="F406" s="518">
        <v>14</v>
      </c>
      <c r="G406" s="518">
        <v>17</v>
      </c>
      <c r="H406" s="518">
        <v>0</v>
      </c>
      <c r="I406" s="518">
        <v>80</v>
      </c>
      <c r="J406" s="518">
        <v>3.8</v>
      </c>
      <c r="K406" s="521">
        <v>0.78333333333333333</v>
      </c>
      <c r="L406" s="518">
        <v>26.6</v>
      </c>
    </row>
    <row r="407" spans="1:12" ht="24.95" customHeight="1">
      <c r="A407" s="524" t="s">
        <v>532</v>
      </c>
      <c r="B407" s="524" t="s">
        <v>268</v>
      </c>
      <c r="C407" s="518" t="s">
        <v>247</v>
      </c>
      <c r="D407" s="518">
        <v>59</v>
      </c>
      <c r="E407" s="518">
        <v>3</v>
      </c>
      <c r="F407" s="518">
        <v>14</v>
      </c>
      <c r="G407" s="518">
        <v>17</v>
      </c>
      <c r="H407" s="518">
        <v>3</v>
      </c>
      <c r="I407" s="518">
        <v>58</v>
      </c>
      <c r="J407" s="518">
        <v>5.2</v>
      </c>
      <c r="K407" s="521">
        <v>0.80208333333333337</v>
      </c>
      <c r="L407" s="518">
        <v>25.1</v>
      </c>
    </row>
    <row r="408" spans="1:12" ht="24.95" customHeight="1">
      <c r="A408" s="524" t="s">
        <v>533</v>
      </c>
      <c r="B408" s="524" t="s">
        <v>244</v>
      </c>
      <c r="C408" s="518" t="s">
        <v>235</v>
      </c>
      <c r="D408" s="518">
        <v>81</v>
      </c>
      <c r="E408" s="518">
        <v>3</v>
      </c>
      <c r="F408" s="518">
        <v>14</v>
      </c>
      <c r="G408" s="518">
        <v>17</v>
      </c>
      <c r="H408" s="518">
        <v>0</v>
      </c>
      <c r="I408" s="518">
        <v>95</v>
      </c>
      <c r="J408" s="518">
        <v>3.2</v>
      </c>
      <c r="K408" s="521">
        <v>0.46388888888888885</v>
      </c>
      <c r="L408" s="518">
        <v>16.8</v>
      </c>
    </row>
    <row r="409" spans="1:12" ht="24.95" customHeight="1">
      <c r="A409" s="524" t="s">
        <v>534</v>
      </c>
      <c r="B409" s="524" t="s">
        <v>272</v>
      </c>
      <c r="C409" s="518" t="s">
        <v>235</v>
      </c>
      <c r="D409" s="518">
        <v>81</v>
      </c>
      <c r="E409" s="518">
        <v>9</v>
      </c>
      <c r="F409" s="518">
        <v>7</v>
      </c>
      <c r="G409" s="518">
        <v>16</v>
      </c>
      <c r="H409" s="518">
        <v>0</v>
      </c>
      <c r="I409" s="518">
        <v>105</v>
      </c>
      <c r="J409" s="518">
        <v>8.6</v>
      </c>
      <c r="K409" s="521">
        <v>0.53541666666666665</v>
      </c>
      <c r="L409" s="518">
        <v>19.100000000000001</v>
      </c>
    </row>
    <row r="410" spans="1:12" ht="24.95" customHeight="1">
      <c r="A410" s="524" t="s">
        <v>535</v>
      </c>
      <c r="B410" s="524" t="s">
        <v>268</v>
      </c>
      <c r="C410" s="518" t="s">
        <v>239</v>
      </c>
      <c r="D410" s="518">
        <v>63</v>
      </c>
      <c r="E410" s="518">
        <v>9</v>
      </c>
      <c r="F410" s="518">
        <v>7</v>
      </c>
      <c r="G410" s="518">
        <v>16</v>
      </c>
      <c r="H410" s="518">
        <v>4</v>
      </c>
      <c r="I410" s="518">
        <v>118</v>
      </c>
      <c r="J410" s="518">
        <v>7.6</v>
      </c>
      <c r="K410" s="521">
        <v>0.59097222222222223</v>
      </c>
      <c r="L410" s="518">
        <v>18.8</v>
      </c>
    </row>
    <row r="411" spans="1:12" ht="24.95" customHeight="1">
      <c r="A411" s="524" t="s">
        <v>536</v>
      </c>
      <c r="B411" s="524" t="s">
        <v>296</v>
      </c>
      <c r="C411" s="518" t="s">
        <v>239</v>
      </c>
      <c r="D411" s="518">
        <v>59</v>
      </c>
      <c r="E411" s="518">
        <v>9</v>
      </c>
      <c r="F411" s="518">
        <v>7</v>
      </c>
      <c r="G411" s="518">
        <v>16</v>
      </c>
      <c r="H411" s="518">
        <v>7</v>
      </c>
      <c r="I411" s="518">
        <v>100</v>
      </c>
      <c r="J411" s="518">
        <v>9</v>
      </c>
      <c r="K411" s="521">
        <v>0.61041666666666672</v>
      </c>
      <c r="L411" s="518">
        <v>19.899999999999999</v>
      </c>
    </row>
    <row r="412" spans="1:12" ht="24.95" customHeight="1">
      <c r="A412" s="524" t="s">
        <v>537</v>
      </c>
      <c r="B412" s="524" t="s">
        <v>253</v>
      </c>
      <c r="C412" s="518" t="s">
        <v>235</v>
      </c>
      <c r="D412" s="518">
        <v>80</v>
      </c>
      <c r="E412" s="518">
        <v>6</v>
      </c>
      <c r="F412" s="518">
        <v>10</v>
      </c>
      <c r="G412" s="518">
        <v>16</v>
      </c>
      <c r="H412" s="518">
        <v>2</v>
      </c>
      <c r="I412" s="518">
        <v>79</v>
      </c>
      <c r="J412" s="518">
        <v>7.6</v>
      </c>
      <c r="K412" s="521">
        <v>0.55694444444444446</v>
      </c>
      <c r="L412" s="518">
        <v>19.5</v>
      </c>
    </row>
    <row r="413" spans="1:12" ht="24.95" customHeight="1">
      <c r="A413" s="524" t="s">
        <v>538</v>
      </c>
      <c r="B413" s="524" t="s">
        <v>246</v>
      </c>
      <c r="C413" s="518" t="s">
        <v>239</v>
      </c>
      <c r="D413" s="518">
        <v>76</v>
      </c>
      <c r="E413" s="518">
        <v>6</v>
      </c>
      <c r="F413" s="518">
        <v>10</v>
      </c>
      <c r="G413" s="518">
        <v>16</v>
      </c>
      <c r="H413" s="518">
        <v>0</v>
      </c>
      <c r="I413" s="518">
        <v>85</v>
      </c>
      <c r="J413" s="518">
        <v>7.1</v>
      </c>
      <c r="K413" s="521">
        <v>0.48472222222222222</v>
      </c>
      <c r="L413" s="518">
        <v>17.8</v>
      </c>
    </row>
    <row r="414" spans="1:12" ht="24.95" customHeight="1">
      <c r="A414" s="524" t="s">
        <v>539</v>
      </c>
      <c r="B414" s="518" t="s">
        <v>540</v>
      </c>
      <c r="C414" s="518" t="s">
        <v>239</v>
      </c>
      <c r="D414" s="518">
        <v>61</v>
      </c>
      <c r="E414" s="518">
        <v>6</v>
      </c>
      <c r="F414" s="518">
        <v>10</v>
      </c>
      <c r="G414" s="518">
        <v>16</v>
      </c>
      <c r="H414" s="518">
        <v>1</v>
      </c>
      <c r="I414" s="518">
        <v>41</v>
      </c>
      <c r="J414" s="518">
        <v>14.6</v>
      </c>
      <c r="K414" s="521">
        <v>0.35069444444444442</v>
      </c>
      <c r="L414" s="518">
        <v>12.6</v>
      </c>
    </row>
    <row r="415" spans="1:12" ht="24.95" customHeight="1">
      <c r="A415" s="524" t="s">
        <v>541</v>
      </c>
      <c r="B415" s="524" t="s">
        <v>265</v>
      </c>
      <c r="C415" s="518" t="s">
        <v>242</v>
      </c>
      <c r="D415" s="518">
        <v>61</v>
      </c>
      <c r="E415" s="518">
        <v>5</v>
      </c>
      <c r="F415" s="518">
        <v>11</v>
      </c>
      <c r="G415" s="518">
        <v>16</v>
      </c>
      <c r="H415" s="518">
        <v>0</v>
      </c>
      <c r="I415" s="518">
        <v>107</v>
      </c>
      <c r="J415" s="518">
        <v>4.7</v>
      </c>
      <c r="K415" s="521">
        <v>0.50208333333333333</v>
      </c>
      <c r="L415" s="518">
        <v>16.7</v>
      </c>
    </row>
    <row r="416" spans="1:12" ht="24.95" customHeight="1">
      <c r="A416" s="524" t="s">
        <v>542</v>
      </c>
      <c r="B416" s="524" t="s">
        <v>245</v>
      </c>
      <c r="C416" s="518" t="s">
        <v>235</v>
      </c>
      <c r="D416" s="518">
        <v>59</v>
      </c>
      <c r="E416" s="518">
        <v>4</v>
      </c>
      <c r="F416" s="518">
        <v>12</v>
      </c>
      <c r="G416" s="518">
        <v>16</v>
      </c>
      <c r="H416" s="518">
        <v>0</v>
      </c>
      <c r="I416" s="518">
        <v>50</v>
      </c>
      <c r="J416" s="518">
        <v>8</v>
      </c>
      <c r="K416" s="521">
        <v>0.56805555555555554</v>
      </c>
      <c r="L416" s="518">
        <v>20.5</v>
      </c>
    </row>
    <row r="417" spans="1:12" ht="24.95" customHeight="1">
      <c r="A417" s="524" t="s">
        <v>543</v>
      </c>
      <c r="B417" s="524" t="s">
        <v>245</v>
      </c>
      <c r="C417" s="518" t="s">
        <v>247</v>
      </c>
      <c r="D417" s="518">
        <v>77</v>
      </c>
      <c r="E417" s="518">
        <v>3</v>
      </c>
      <c r="F417" s="518">
        <v>13</v>
      </c>
      <c r="G417" s="518">
        <v>16</v>
      </c>
      <c r="H417" s="518">
        <v>0</v>
      </c>
      <c r="I417" s="518">
        <v>83</v>
      </c>
      <c r="J417" s="518">
        <v>3.6</v>
      </c>
      <c r="K417" s="521">
        <v>0.83750000000000002</v>
      </c>
      <c r="L417" s="518">
        <v>28.4</v>
      </c>
    </row>
    <row r="418" spans="1:12" ht="24.95" customHeight="1">
      <c r="A418" s="524" t="s">
        <v>159</v>
      </c>
      <c r="B418" s="518" t="s">
        <v>544</v>
      </c>
      <c r="C418" s="518" t="s">
        <v>247</v>
      </c>
      <c r="D418" s="518">
        <v>67</v>
      </c>
      <c r="E418" s="518">
        <v>3</v>
      </c>
      <c r="F418" s="518">
        <v>13</v>
      </c>
      <c r="G418" s="518">
        <v>16</v>
      </c>
      <c r="H418" s="518">
        <v>5</v>
      </c>
      <c r="I418" s="518">
        <v>90</v>
      </c>
      <c r="J418" s="518">
        <v>3.3</v>
      </c>
      <c r="K418" s="521">
        <v>0.71666666666666667</v>
      </c>
      <c r="L418" s="518">
        <v>22.4</v>
      </c>
    </row>
    <row r="419" spans="1:12" ht="24.95" customHeight="1">
      <c r="A419" s="524" t="s">
        <v>545</v>
      </c>
      <c r="B419" s="524" t="s">
        <v>253</v>
      </c>
      <c r="C419" s="518" t="s">
        <v>247</v>
      </c>
      <c r="D419" s="518">
        <v>51</v>
      </c>
      <c r="E419" s="518">
        <v>3</v>
      </c>
      <c r="F419" s="518">
        <v>13</v>
      </c>
      <c r="G419" s="518">
        <v>16</v>
      </c>
      <c r="H419" s="518">
        <v>3</v>
      </c>
      <c r="I419" s="518">
        <v>71</v>
      </c>
      <c r="J419" s="518">
        <v>4.2</v>
      </c>
      <c r="K419" s="521">
        <v>0.87569444444444444</v>
      </c>
      <c r="L419" s="518">
        <v>27.4</v>
      </c>
    </row>
    <row r="420" spans="1:12" ht="24.95" customHeight="1">
      <c r="A420" s="524" t="s">
        <v>546</v>
      </c>
      <c r="B420" s="524" t="s">
        <v>281</v>
      </c>
      <c r="C420" s="518" t="s">
        <v>247</v>
      </c>
      <c r="D420" s="518">
        <v>82</v>
      </c>
      <c r="E420" s="518">
        <v>2</v>
      </c>
      <c r="F420" s="518">
        <v>14</v>
      </c>
      <c r="G420" s="518">
        <v>16</v>
      </c>
      <c r="H420" s="518">
        <v>0</v>
      </c>
      <c r="I420" s="518">
        <v>83</v>
      </c>
      <c r="J420" s="518">
        <v>2.4</v>
      </c>
      <c r="K420" s="521">
        <v>0.84375</v>
      </c>
      <c r="L420" s="518">
        <v>27.2</v>
      </c>
    </row>
    <row r="421" spans="1:12" ht="24.95" customHeight="1">
      <c r="A421" s="524" t="s">
        <v>547</v>
      </c>
      <c r="B421" s="524" t="s">
        <v>253</v>
      </c>
      <c r="C421" s="518" t="s">
        <v>247</v>
      </c>
      <c r="D421" s="518">
        <v>52</v>
      </c>
      <c r="E421" s="518">
        <v>2</v>
      </c>
      <c r="F421" s="518">
        <v>14</v>
      </c>
      <c r="G421" s="518">
        <v>16</v>
      </c>
      <c r="H421" s="518">
        <v>6</v>
      </c>
      <c r="I421" s="518">
        <v>86</v>
      </c>
      <c r="J421" s="518">
        <v>2.2999999999999998</v>
      </c>
      <c r="K421" s="521">
        <v>0.75277777777777777</v>
      </c>
      <c r="L421" s="518">
        <v>23.5</v>
      </c>
    </row>
    <row r="422" spans="1:12" ht="24.95" customHeight="1">
      <c r="A422" s="524" t="s">
        <v>548</v>
      </c>
      <c r="B422" s="524" t="s">
        <v>292</v>
      </c>
      <c r="C422" s="518" t="s">
        <v>247</v>
      </c>
      <c r="D422" s="518">
        <v>64</v>
      </c>
      <c r="E422" s="518">
        <v>1</v>
      </c>
      <c r="F422" s="518">
        <v>15</v>
      </c>
      <c r="G422" s="518">
        <v>16</v>
      </c>
      <c r="H422" s="518">
        <v>0</v>
      </c>
      <c r="I422" s="518">
        <v>65</v>
      </c>
      <c r="J422" s="518">
        <v>1.5</v>
      </c>
      <c r="K422" s="521">
        <v>0.61249999999999993</v>
      </c>
      <c r="L422" s="518">
        <v>20</v>
      </c>
    </row>
    <row r="423" spans="1:12" ht="24.95" customHeight="1">
      <c r="A423" s="524" t="s">
        <v>549</v>
      </c>
      <c r="B423" s="524" t="s">
        <v>245</v>
      </c>
      <c r="C423" s="518" t="s">
        <v>242</v>
      </c>
      <c r="D423" s="518">
        <v>59</v>
      </c>
      <c r="E423" s="518">
        <v>11</v>
      </c>
      <c r="F423" s="518">
        <v>4</v>
      </c>
      <c r="G423" s="518">
        <v>15</v>
      </c>
      <c r="H423" s="518">
        <v>0</v>
      </c>
      <c r="I423" s="518">
        <v>93</v>
      </c>
      <c r="J423" s="518">
        <v>11.8</v>
      </c>
      <c r="K423" s="521">
        <v>0.47291666666666665</v>
      </c>
      <c r="L423" s="518">
        <v>15.5</v>
      </c>
    </row>
    <row r="424" spans="1:12" ht="24.95" customHeight="1">
      <c r="A424" s="524" t="s">
        <v>550</v>
      </c>
      <c r="B424" s="524" t="s">
        <v>266</v>
      </c>
      <c r="C424" s="518" t="s">
        <v>235</v>
      </c>
      <c r="D424" s="518">
        <v>71</v>
      </c>
      <c r="E424" s="518">
        <v>9</v>
      </c>
      <c r="F424" s="518">
        <v>6</v>
      </c>
      <c r="G424" s="518">
        <v>15</v>
      </c>
      <c r="H424" s="518">
        <v>0</v>
      </c>
      <c r="I424" s="518">
        <v>78</v>
      </c>
      <c r="J424" s="518">
        <v>11.5</v>
      </c>
      <c r="K424" s="521">
        <v>0.46527777777777773</v>
      </c>
      <c r="L424" s="518">
        <v>17</v>
      </c>
    </row>
    <row r="425" spans="1:12" ht="24.95" customHeight="1">
      <c r="A425" s="524" t="s">
        <v>551</v>
      </c>
      <c r="B425" s="524" t="s">
        <v>243</v>
      </c>
      <c r="C425" s="518" t="s">
        <v>235</v>
      </c>
      <c r="D425" s="518">
        <v>51</v>
      </c>
      <c r="E425" s="518">
        <v>8</v>
      </c>
      <c r="F425" s="518">
        <v>7</v>
      </c>
      <c r="G425" s="518">
        <v>15</v>
      </c>
      <c r="H425" s="518">
        <v>3</v>
      </c>
      <c r="I425" s="518">
        <v>75</v>
      </c>
      <c r="J425" s="518">
        <v>10.7</v>
      </c>
      <c r="K425" s="521">
        <v>0.71875</v>
      </c>
      <c r="L425" s="518">
        <v>23.3</v>
      </c>
    </row>
    <row r="426" spans="1:12" ht="24.95" customHeight="1">
      <c r="A426" s="524" t="s">
        <v>552</v>
      </c>
      <c r="B426" s="524" t="s">
        <v>296</v>
      </c>
      <c r="C426" s="518" t="s">
        <v>239</v>
      </c>
      <c r="D426" s="518">
        <v>36</v>
      </c>
      <c r="E426" s="518">
        <v>8</v>
      </c>
      <c r="F426" s="518">
        <v>7</v>
      </c>
      <c r="G426" s="518">
        <v>15</v>
      </c>
      <c r="H426" s="518">
        <v>3</v>
      </c>
      <c r="I426" s="518">
        <v>77</v>
      </c>
      <c r="J426" s="518">
        <v>10.4</v>
      </c>
      <c r="K426" s="521">
        <v>0.56041666666666667</v>
      </c>
      <c r="L426" s="518">
        <v>19.2</v>
      </c>
    </row>
    <row r="427" spans="1:12" ht="24.95" customHeight="1">
      <c r="A427" s="524" t="s">
        <v>553</v>
      </c>
      <c r="B427" s="524" t="s">
        <v>296</v>
      </c>
      <c r="C427" s="518" t="s">
        <v>242</v>
      </c>
      <c r="D427" s="518">
        <v>82</v>
      </c>
      <c r="E427" s="518">
        <v>7</v>
      </c>
      <c r="F427" s="518">
        <v>8</v>
      </c>
      <c r="G427" s="518">
        <v>15</v>
      </c>
      <c r="H427" s="518">
        <v>0</v>
      </c>
      <c r="I427" s="518">
        <v>117</v>
      </c>
      <c r="J427" s="518">
        <v>6</v>
      </c>
      <c r="K427" s="521">
        <v>0.58888888888888891</v>
      </c>
      <c r="L427" s="518">
        <v>19.5</v>
      </c>
    </row>
    <row r="428" spans="1:12" ht="24.95" customHeight="1">
      <c r="A428" s="524" t="s">
        <v>554</v>
      </c>
      <c r="B428" s="524" t="s">
        <v>246</v>
      </c>
      <c r="C428" s="518" t="s">
        <v>247</v>
      </c>
      <c r="D428" s="518">
        <v>68</v>
      </c>
      <c r="E428" s="518">
        <v>6</v>
      </c>
      <c r="F428" s="518">
        <v>9</v>
      </c>
      <c r="G428" s="518">
        <v>15</v>
      </c>
      <c r="H428" s="518">
        <v>1</v>
      </c>
      <c r="I428" s="518">
        <v>68</v>
      </c>
      <c r="J428" s="518">
        <v>8.8000000000000007</v>
      </c>
      <c r="K428" s="521">
        <v>0.85416666666666663</v>
      </c>
      <c r="L428" s="518">
        <v>26.3</v>
      </c>
    </row>
    <row r="429" spans="1:12" ht="24.95" customHeight="1">
      <c r="A429" s="524" t="s">
        <v>555</v>
      </c>
      <c r="B429" s="524" t="s">
        <v>269</v>
      </c>
      <c r="C429" s="518" t="s">
        <v>235</v>
      </c>
      <c r="D429" s="518">
        <v>46</v>
      </c>
      <c r="E429" s="518">
        <v>6</v>
      </c>
      <c r="F429" s="518">
        <v>9</v>
      </c>
      <c r="G429" s="518">
        <v>15</v>
      </c>
      <c r="H429" s="518">
        <v>0</v>
      </c>
      <c r="I429" s="518">
        <v>56</v>
      </c>
      <c r="J429" s="518">
        <v>10.7</v>
      </c>
      <c r="K429" s="521">
        <v>0.42222222222222222</v>
      </c>
      <c r="L429" s="518">
        <v>16.7</v>
      </c>
    </row>
    <row r="430" spans="1:12" ht="24.95" customHeight="1">
      <c r="A430" s="524" t="s">
        <v>556</v>
      </c>
      <c r="B430" s="524" t="s">
        <v>265</v>
      </c>
      <c r="C430" s="518" t="s">
        <v>247</v>
      </c>
      <c r="D430" s="518">
        <v>70</v>
      </c>
      <c r="E430" s="518">
        <v>5</v>
      </c>
      <c r="F430" s="518">
        <v>10</v>
      </c>
      <c r="G430" s="518">
        <v>15</v>
      </c>
      <c r="H430" s="518">
        <v>4</v>
      </c>
      <c r="I430" s="518">
        <v>63</v>
      </c>
      <c r="J430" s="518">
        <v>7.9</v>
      </c>
      <c r="K430" s="521">
        <v>0.74236111111111114</v>
      </c>
      <c r="L430" s="518">
        <v>20</v>
      </c>
    </row>
    <row r="431" spans="1:12" ht="24.95" customHeight="1">
      <c r="A431" s="524" t="s">
        <v>557</v>
      </c>
      <c r="B431" s="524" t="s">
        <v>281</v>
      </c>
      <c r="C431" s="518" t="s">
        <v>235</v>
      </c>
      <c r="D431" s="518">
        <v>78</v>
      </c>
      <c r="E431" s="518">
        <v>5</v>
      </c>
      <c r="F431" s="518">
        <v>10</v>
      </c>
      <c r="G431" s="518">
        <v>15</v>
      </c>
      <c r="H431" s="518">
        <v>0</v>
      </c>
      <c r="I431" s="518">
        <v>82</v>
      </c>
      <c r="J431" s="518">
        <v>6.1</v>
      </c>
      <c r="K431" s="521">
        <v>0.52500000000000002</v>
      </c>
      <c r="L431" s="518">
        <v>19.899999999999999</v>
      </c>
    </row>
    <row r="432" spans="1:12" ht="24.95" customHeight="1">
      <c r="A432" s="524" t="s">
        <v>558</v>
      </c>
      <c r="B432" s="524" t="s">
        <v>292</v>
      </c>
      <c r="C432" s="518" t="s">
        <v>239</v>
      </c>
      <c r="D432" s="518">
        <v>49</v>
      </c>
      <c r="E432" s="518">
        <v>5</v>
      </c>
      <c r="F432" s="518">
        <v>10</v>
      </c>
      <c r="G432" s="518">
        <v>15</v>
      </c>
      <c r="H432" s="518">
        <v>6</v>
      </c>
      <c r="I432" s="518">
        <v>104</v>
      </c>
      <c r="J432" s="518">
        <v>4.8</v>
      </c>
      <c r="K432" s="521">
        <v>0.74236111111111114</v>
      </c>
      <c r="L432" s="518">
        <v>23.9</v>
      </c>
    </row>
    <row r="433" spans="1:12" ht="24.95" customHeight="1">
      <c r="A433" s="524" t="s">
        <v>559</v>
      </c>
      <c r="B433" s="524" t="s">
        <v>272</v>
      </c>
      <c r="C433" s="518" t="s">
        <v>242</v>
      </c>
      <c r="D433" s="518">
        <v>57</v>
      </c>
      <c r="E433" s="518">
        <v>5</v>
      </c>
      <c r="F433" s="518">
        <v>10</v>
      </c>
      <c r="G433" s="518">
        <v>15</v>
      </c>
      <c r="H433" s="518">
        <v>3</v>
      </c>
      <c r="I433" s="518">
        <v>95</v>
      </c>
      <c r="J433" s="518">
        <v>5.3</v>
      </c>
      <c r="K433" s="521">
        <v>0.49027777777777781</v>
      </c>
      <c r="L433" s="518">
        <v>16.5</v>
      </c>
    </row>
    <row r="434" spans="1:12" ht="24.95" customHeight="1">
      <c r="A434" s="524" t="s">
        <v>560</v>
      </c>
      <c r="B434" s="524" t="s">
        <v>267</v>
      </c>
      <c r="C434" s="518" t="s">
        <v>247</v>
      </c>
      <c r="D434" s="518">
        <v>82</v>
      </c>
      <c r="E434" s="518">
        <v>4</v>
      </c>
      <c r="F434" s="518">
        <v>11</v>
      </c>
      <c r="G434" s="518">
        <v>15</v>
      </c>
      <c r="H434" s="518">
        <v>0</v>
      </c>
      <c r="I434" s="518">
        <v>72</v>
      </c>
      <c r="J434" s="518">
        <v>5.6</v>
      </c>
      <c r="K434" s="521">
        <v>0.8930555555555556</v>
      </c>
      <c r="L434" s="518">
        <v>27.6</v>
      </c>
    </row>
    <row r="435" spans="1:12" ht="24.95" customHeight="1">
      <c r="A435" s="524" t="s">
        <v>561</v>
      </c>
      <c r="B435" s="524" t="s">
        <v>274</v>
      </c>
      <c r="C435" s="518" t="s">
        <v>247</v>
      </c>
      <c r="D435" s="518">
        <v>74</v>
      </c>
      <c r="E435" s="518">
        <v>4</v>
      </c>
      <c r="F435" s="518">
        <v>11</v>
      </c>
      <c r="G435" s="518">
        <v>15</v>
      </c>
      <c r="H435" s="518">
        <v>2</v>
      </c>
      <c r="I435" s="518">
        <v>115</v>
      </c>
      <c r="J435" s="518">
        <v>3.5</v>
      </c>
      <c r="K435" s="521">
        <v>0.6381944444444444</v>
      </c>
      <c r="L435" s="518">
        <v>21.2</v>
      </c>
    </row>
    <row r="436" spans="1:12" ht="24.95" customHeight="1">
      <c r="A436" s="524" t="s">
        <v>562</v>
      </c>
      <c r="B436" s="524" t="s">
        <v>267</v>
      </c>
      <c r="C436" s="518" t="s">
        <v>247</v>
      </c>
      <c r="D436" s="518">
        <v>68</v>
      </c>
      <c r="E436" s="518">
        <v>4</v>
      </c>
      <c r="F436" s="518">
        <v>11</v>
      </c>
      <c r="G436" s="518">
        <v>15</v>
      </c>
      <c r="H436" s="518">
        <v>6</v>
      </c>
      <c r="I436" s="518">
        <v>103</v>
      </c>
      <c r="J436" s="518">
        <v>3.9</v>
      </c>
      <c r="K436" s="521">
        <v>0.69236111111111109</v>
      </c>
      <c r="L436" s="518">
        <v>21.4</v>
      </c>
    </row>
    <row r="437" spans="1:12" ht="24.95" customHeight="1">
      <c r="A437" s="524" t="s">
        <v>563</v>
      </c>
      <c r="B437" s="524" t="s">
        <v>266</v>
      </c>
      <c r="C437" s="518" t="s">
        <v>247</v>
      </c>
      <c r="D437" s="518">
        <v>79</v>
      </c>
      <c r="E437" s="518">
        <v>3</v>
      </c>
      <c r="F437" s="518">
        <v>12</v>
      </c>
      <c r="G437" s="518">
        <v>15</v>
      </c>
      <c r="H437" s="518">
        <v>0</v>
      </c>
      <c r="I437" s="518">
        <v>83</v>
      </c>
      <c r="J437" s="518">
        <v>3.6</v>
      </c>
      <c r="K437" s="521">
        <v>0.74652777777777779</v>
      </c>
      <c r="L437" s="518">
        <v>24.7</v>
      </c>
    </row>
    <row r="438" spans="1:12" ht="24.95" customHeight="1">
      <c r="A438" s="524" t="s">
        <v>564</v>
      </c>
      <c r="B438" s="524" t="s">
        <v>234</v>
      </c>
      <c r="C438" s="518" t="s">
        <v>247</v>
      </c>
      <c r="D438" s="518">
        <v>39</v>
      </c>
      <c r="E438" s="518">
        <v>3</v>
      </c>
      <c r="F438" s="518">
        <v>12</v>
      </c>
      <c r="G438" s="518">
        <v>15</v>
      </c>
      <c r="H438" s="518">
        <v>9</v>
      </c>
      <c r="I438" s="518">
        <v>54</v>
      </c>
      <c r="J438" s="518">
        <v>5.6</v>
      </c>
      <c r="K438" s="521">
        <v>1.023611111111111</v>
      </c>
      <c r="L438" s="518">
        <v>26.1</v>
      </c>
    </row>
    <row r="439" spans="1:12" ht="24.95" customHeight="1">
      <c r="A439" s="524" t="s">
        <v>565</v>
      </c>
      <c r="B439" s="518" t="s">
        <v>566</v>
      </c>
      <c r="C439" s="518" t="s">
        <v>247</v>
      </c>
      <c r="D439" s="518">
        <v>63</v>
      </c>
      <c r="E439" s="518">
        <v>2</v>
      </c>
      <c r="F439" s="518">
        <v>13</v>
      </c>
      <c r="G439" s="518">
        <v>15</v>
      </c>
      <c r="H439" s="518">
        <v>4</v>
      </c>
      <c r="I439" s="518">
        <v>68</v>
      </c>
      <c r="J439" s="518">
        <v>2.9</v>
      </c>
      <c r="K439" s="521">
        <v>0.74861111111111101</v>
      </c>
      <c r="L439" s="518">
        <v>24</v>
      </c>
    </row>
    <row r="440" spans="1:12" ht="24.95" customHeight="1">
      <c r="A440" s="524" t="s">
        <v>567</v>
      </c>
      <c r="B440" s="524" t="s">
        <v>265</v>
      </c>
      <c r="C440" s="518" t="s">
        <v>247</v>
      </c>
      <c r="D440" s="518">
        <v>66</v>
      </c>
      <c r="E440" s="518">
        <v>2</v>
      </c>
      <c r="F440" s="518">
        <v>13</v>
      </c>
      <c r="G440" s="518">
        <v>15</v>
      </c>
      <c r="H440" s="518">
        <v>0</v>
      </c>
      <c r="I440" s="518">
        <v>95</v>
      </c>
      <c r="J440" s="518">
        <v>2.1</v>
      </c>
      <c r="K440" s="521">
        <v>0.71250000000000002</v>
      </c>
      <c r="L440" s="518">
        <v>19.7</v>
      </c>
    </row>
    <row r="441" spans="1:12" ht="24.95" customHeight="1">
      <c r="A441" s="524" t="s">
        <v>568</v>
      </c>
      <c r="B441" s="524" t="s">
        <v>246</v>
      </c>
      <c r="C441" s="518" t="s">
        <v>247</v>
      </c>
      <c r="D441" s="518">
        <v>70</v>
      </c>
      <c r="E441" s="518">
        <v>1</v>
      </c>
      <c r="F441" s="518">
        <v>14</v>
      </c>
      <c r="G441" s="518">
        <v>15</v>
      </c>
      <c r="H441" s="518">
        <v>8</v>
      </c>
      <c r="I441" s="518">
        <v>90</v>
      </c>
      <c r="J441" s="518">
        <v>1.1000000000000001</v>
      </c>
      <c r="K441" s="521">
        <v>0.80069444444444438</v>
      </c>
      <c r="L441" s="518">
        <v>25.5</v>
      </c>
    </row>
    <row r="442" spans="1:12" ht="24.95" customHeight="1">
      <c r="A442" s="524" t="s">
        <v>569</v>
      </c>
      <c r="B442" s="524" t="s">
        <v>306</v>
      </c>
      <c r="C442" s="518" t="s">
        <v>242</v>
      </c>
      <c r="D442" s="518">
        <v>58</v>
      </c>
      <c r="E442" s="518">
        <v>0</v>
      </c>
      <c r="F442" s="518">
        <v>15</v>
      </c>
      <c r="G442" s="518">
        <v>15</v>
      </c>
      <c r="H442" s="518">
        <v>6</v>
      </c>
      <c r="I442" s="518">
        <v>38</v>
      </c>
      <c r="J442" s="518">
        <v>0</v>
      </c>
      <c r="K442" s="521">
        <v>0.60138888888888886</v>
      </c>
      <c r="L442" s="518">
        <v>17.600000000000001</v>
      </c>
    </row>
    <row r="443" spans="1:12" ht="24.95" customHeight="1">
      <c r="A443" s="524" t="s">
        <v>570</v>
      </c>
      <c r="B443" s="524" t="s">
        <v>253</v>
      </c>
      <c r="C443" s="518" t="s">
        <v>235</v>
      </c>
      <c r="D443" s="518">
        <v>22</v>
      </c>
      <c r="E443" s="518">
        <v>9</v>
      </c>
      <c r="F443" s="518">
        <v>5</v>
      </c>
      <c r="G443" s="518">
        <v>14</v>
      </c>
      <c r="H443" s="518">
        <v>2</v>
      </c>
      <c r="I443" s="518">
        <v>68</v>
      </c>
      <c r="J443" s="518">
        <v>13.2</v>
      </c>
      <c r="K443" s="521">
        <v>0.65486111111111112</v>
      </c>
      <c r="L443" s="518">
        <v>21.1</v>
      </c>
    </row>
    <row r="444" spans="1:12" ht="24.95" customHeight="1">
      <c r="A444" s="524" t="s">
        <v>571</v>
      </c>
      <c r="B444" s="524" t="s">
        <v>253</v>
      </c>
      <c r="C444" s="518" t="s">
        <v>242</v>
      </c>
      <c r="D444" s="518">
        <v>79</v>
      </c>
      <c r="E444" s="518">
        <v>8</v>
      </c>
      <c r="F444" s="518">
        <v>6</v>
      </c>
      <c r="G444" s="518">
        <v>14</v>
      </c>
      <c r="H444" s="518">
        <v>0</v>
      </c>
      <c r="I444" s="518">
        <v>120</v>
      </c>
      <c r="J444" s="518">
        <v>6.7</v>
      </c>
      <c r="K444" s="521">
        <v>0.49513888888888885</v>
      </c>
      <c r="L444" s="518">
        <v>16.8</v>
      </c>
    </row>
    <row r="445" spans="1:12" ht="24.95" customHeight="1">
      <c r="A445" s="524" t="s">
        <v>572</v>
      </c>
      <c r="B445" s="524" t="s">
        <v>246</v>
      </c>
      <c r="C445" s="518" t="s">
        <v>239</v>
      </c>
      <c r="D445" s="518">
        <v>76</v>
      </c>
      <c r="E445" s="518">
        <v>8</v>
      </c>
      <c r="F445" s="518">
        <v>6</v>
      </c>
      <c r="G445" s="518">
        <v>14</v>
      </c>
      <c r="H445" s="518">
        <v>1</v>
      </c>
      <c r="I445" s="518">
        <v>99</v>
      </c>
      <c r="J445" s="518">
        <v>8.1</v>
      </c>
      <c r="K445" s="521">
        <v>0.4916666666666667</v>
      </c>
      <c r="L445" s="518">
        <v>17.8</v>
      </c>
    </row>
    <row r="446" spans="1:12" ht="24.95" customHeight="1">
      <c r="A446" s="524" t="s">
        <v>573</v>
      </c>
      <c r="B446" s="524" t="s">
        <v>245</v>
      </c>
      <c r="C446" s="518" t="s">
        <v>242</v>
      </c>
      <c r="D446" s="518">
        <v>82</v>
      </c>
      <c r="E446" s="518">
        <v>7</v>
      </c>
      <c r="F446" s="518">
        <v>7</v>
      </c>
      <c r="G446" s="518">
        <v>14</v>
      </c>
      <c r="H446" s="518">
        <v>0</v>
      </c>
      <c r="I446" s="518">
        <v>109</v>
      </c>
      <c r="J446" s="518">
        <v>6.4</v>
      </c>
      <c r="K446" s="521">
        <v>0.42777777777777781</v>
      </c>
      <c r="L446" s="518">
        <v>16.399999999999999</v>
      </c>
    </row>
    <row r="447" spans="1:12" ht="24.95" customHeight="1">
      <c r="A447" s="524" t="s">
        <v>574</v>
      </c>
      <c r="B447" s="524" t="s">
        <v>268</v>
      </c>
      <c r="C447" s="518" t="s">
        <v>242</v>
      </c>
      <c r="D447" s="518">
        <v>60</v>
      </c>
      <c r="E447" s="518">
        <v>7</v>
      </c>
      <c r="F447" s="518">
        <v>7</v>
      </c>
      <c r="G447" s="518">
        <v>14</v>
      </c>
      <c r="H447" s="518">
        <v>3</v>
      </c>
      <c r="I447" s="518">
        <v>78</v>
      </c>
      <c r="J447" s="518">
        <v>9</v>
      </c>
      <c r="K447" s="521">
        <v>0.42986111111111108</v>
      </c>
      <c r="L447" s="518">
        <v>14.6</v>
      </c>
    </row>
    <row r="448" spans="1:12" ht="24.95" customHeight="1">
      <c r="A448" s="524" t="s">
        <v>575</v>
      </c>
      <c r="B448" s="524" t="s">
        <v>240</v>
      </c>
      <c r="C448" s="518" t="s">
        <v>247</v>
      </c>
      <c r="D448" s="518">
        <v>53</v>
      </c>
      <c r="E448" s="518">
        <v>6</v>
      </c>
      <c r="F448" s="518">
        <v>8</v>
      </c>
      <c r="G448" s="518">
        <v>14</v>
      </c>
      <c r="H448" s="518">
        <v>0</v>
      </c>
      <c r="I448" s="518">
        <v>59</v>
      </c>
      <c r="J448" s="518">
        <v>10.199999999999999</v>
      </c>
      <c r="K448" s="521">
        <v>0.72569444444444453</v>
      </c>
      <c r="L448" s="518">
        <v>24.4</v>
      </c>
    </row>
    <row r="449" spans="1:12" ht="24.95" customHeight="1">
      <c r="A449" s="524" t="s">
        <v>576</v>
      </c>
      <c r="B449" s="524" t="s">
        <v>248</v>
      </c>
      <c r="C449" s="518" t="s">
        <v>247</v>
      </c>
      <c r="D449" s="518">
        <v>79</v>
      </c>
      <c r="E449" s="518">
        <v>3</v>
      </c>
      <c r="F449" s="518">
        <v>11</v>
      </c>
      <c r="G449" s="518">
        <v>14</v>
      </c>
      <c r="H449" s="518">
        <v>0</v>
      </c>
      <c r="I449" s="518">
        <v>73</v>
      </c>
      <c r="J449" s="518">
        <v>4.0999999999999996</v>
      </c>
      <c r="K449" s="521">
        <v>0.7895833333333333</v>
      </c>
      <c r="L449" s="518">
        <v>26.9</v>
      </c>
    </row>
    <row r="450" spans="1:12" ht="24.95" customHeight="1">
      <c r="A450" s="524" t="s">
        <v>577</v>
      </c>
      <c r="B450" s="524" t="s">
        <v>274</v>
      </c>
      <c r="C450" s="518" t="s">
        <v>247</v>
      </c>
      <c r="D450" s="518">
        <v>72</v>
      </c>
      <c r="E450" s="518">
        <v>3</v>
      </c>
      <c r="F450" s="518">
        <v>11</v>
      </c>
      <c r="G450" s="518">
        <v>14</v>
      </c>
      <c r="H450" s="518">
        <v>1</v>
      </c>
      <c r="I450" s="518">
        <v>92</v>
      </c>
      <c r="J450" s="518">
        <v>3.3</v>
      </c>
      <c r="K450" s="521">
        <v>0.85486111111111107</v>
      </c>
      <c r="L450" s="518">
        <v>27.5</v>
      </c>
    </row>
    <row r="451" spans="1:12" ht="24.95" customHeight="1">
      <c r="A451" s="524" t="s">
        <v>578</v>
      </c>
      <c r="B451" s="524" t="s">
        <v>237</v>
      </c>
      <c r="C451" s="518" t="s">
        <v>247</v>
      </c>
      <c r="D451" s="518">
        <v>78</v>
      </c>
      <c r="E451" s="518">
        <v>1</v>
      </c>
      <c r="F451" s="518">
        <v>13</v>
      </c>
      <c r="G451" s="518">
        <v>14</v>
      </c>
      <c r="H451" s="518">
        <v>0</v>
      </c>
      <c r="I451" s="518">
        <v>71</v>
      </c>
      <c r="J451" s="518">
        <v>1.4</v>
      </c>
      <c r="K451" s="521">
        <v>0.79583333333333339</v>
      </c>
      <c r="L451" s="518">
        <v>26.3</v>
      </c>
    </row>
    <row r="452" spans="1:12" ht="24.95" customHeight="1">
      <c r="A452" s="524" t="s">
        <v>579</v>
      </c>
      <c r="B452" s="524" t="s">
        <v>268</v>
      </c>
      <c r="C452" s="518" t="s">
        <v>247</v>
      </c>
      <c r="D452" s="518">
        <v>66</v>
      </c>
      <c r="E452" s="518">
        <v>1</v>
      </c>
      <c r="F452" s="518">
        <v>13</v>
      </c>
      <c r="G452" s="518">
        <v>14</v>
      </c>
      <c r="H452" s="518">
        <v>1</v>
      </c>
      <c r="I452" s="518">
        <v>35</v>
      </c>
      <c r="J452" s="518">
        <v>2.9</v>
      </c>
      <c r="K452" s="521">
        <v>0.8847222222222223</v>
      </c>
      <c r="L452" s="518">
        <v>27.8</v>
      </c>
    </row>
    <row r="453" spans="1:12" ht="24.95" customHeight="1">
      <c r="A453" s="524" t="s">
        <v>580</v>
      </c>
      <c r="B453" s="524" t="s">
        <v>234</v>
      </c>
      <c r="C453" s="518" t="s">
        <v>235</v>
      </c>
      <c r="D453" s="518">
        <v>53</v>
      </c>
      <c r="E453" s="518">
        <v>1</v>
      </c>
      <c r="F453" s="518">
        <v>13</v>
      </c>
      <c r="G453" s="518">
        <v>14</v>
      </c>
      <c r="H453" s="518">
        <v>1</v>
      </c>
      <c r="I453" s="518">
        <v>42</v>
      </c>
      <c r="J453" s="518">
        <v>2.4</v>
      </c>
      <c r="K453" s="521">
        <v>0.45694444444444443</v>
      </c>
      <c r="L453" s="518">
        <v>14.7</v>
      </c>
    </row>
    <row r="454" spans="1:12" ht="24.95" customHeight="1">
      <c r="A454" s="524" t="s">
        <v>581</v>
      </c>
      <c r="B454" s="524" t="s">
        <v>267</v>
      </c>
      <c r="C454" s="518" t="s">
        <v>235</v>
      </c>
      <c r="D454" s="518">
        <v>69</v>
      </c>
      <c r="E454" s="518">
        <v>7</v>
      </c>
      <c r="F454" s="518">
        <v>6</v>
      </c>
      <c r="G454" s="518">
        <v>13</v>
      </c>
      <c r="H454" s="518">
        <v>0</v>
      </c>
      <c r="I454" s="518">
        <v>53</v>
      </c>
      <c r="J454" s="518">
        <v>13.2</v>
      </c>
      <c r="K454" s="521">
        <v>0.4826388888888889</v>
      </c>
      <c r="L454" s="518">
        <v>19.2</v>
      </c>
    </row>
    <row r="455" spans="1:12" ht="24.95" customHeight="1">
      <c r="A455" s="524" t="s">
        <v>582</v>
      </c>
      <c r="B455" s="524" t="s">
        <v>306</v>
      </c>
      <c r="C455" s="518" t="s">
        <v>235</v>
      </c>
      <c r="D455" s="518">
        <v>79</v>
      </c>
      <c r="E455" s="518">
        <v>6</v>
      </c>
      <c r="F455" s="518">
        <v>7</v>
      </c>
      <c r="G455" s="518">
        <v>13</v>
      </c>
      <c r="H455" s="518">
        <v>0</v>
      </c>
      <c r="I455" s="518">
        <v>102</v>
      </c>
      <c r="J455" s="518">
        <v>5.9</v>
      </c>
      <c r="K455" s="521">
        <v>0.60069444444444442</v>
      </c>
      <c r="L455" s="518">
        <v>20.2</v>
      </c>
    </row>
    <row r="456" spans="1:12" ht="24.95" customHeight="1">
      <c r="A456" s="524" t="s">
        <v>583</v>
      </c>
      <c r="B456" s="524" t="s">
        <v>268</v>
      </c>
      <c r="C456" s="518" t="s">
        <v>242</v>
      </c>
      <c r="D456" s="518">
        <v>52</v>
      </c>
      <c r="E456" s="518">
        <v>6</v>
      </c>
      <c r="F456" s="518">
        <v>7</v>
      </c>
      <c r="G456" s="518">
        <v>13</v>
      </c>
      <c r="H456" s="518">
        <v>1</v>
      </c>
      <c r="I456" s="518">
        <v>49</v>
      </c>
      <c r="J456" s="518">
        <v>12.2</v>
      </c>
      <c r="K456" s="521">
        <v>0.53402777777777777</v>
      </c>
      <c r="L456" s="518">
        <v>17.899999999999999</v>
      </c>
    </row>
    <row r="457" spans="1:12" ht="24.95" customHeight="1">
      <c r="A457" s="524" t="s">
        <v>584</v>
      </c>
      <c r="B457" s="524" t="s">
        <v>249</v>
      </c>
      <c r="C457" s="518" t="s">
        <v>242</v>
      </c>
      <c r="D457" s="518">
        <v>71</v>
      </c>
      <c r="E457" s="518">
        <v>5</v>
      </c>
      <c r="F457" s="518">
        <v>8</v>
      </c>
      <c r="G457" s="518">
        <v>13</v>
      </c>
      <c r="H457" s="518">
        <v>0</v>
      </c>
      <c r="I457" s="518">
        <v>76</v>
      </c>
      <c r="J457" s="518">
        <v>6.6</v>
      </c>
      <c r="K457" s="521">
        <v>0.42986111111111108</v>
      </c>
      <c r="L457" s="518">
        <v>15.1</v>
      </c>
    </row>
    <row r="458" spans="1:12" ht="24.95" customHeight="1">
      <c r="A458" s="524" t="s">
        <v>585</v>
      </c>
      <c r="B458" s="524" t="s">
        <v>296</v>
      </c>
      <c r="C458" s="518" t="s">
        <v>247</v>
      </c>
      <c r="D458" s="518">
        <v>82</v>
      </c>
      <c r="E458" s="518">
        <v>4</v>
      </c>
      <c r="F458" s="518">
        <v>9</v>
      </c>
      <c r="G458" s="518">
        <v>13</v>
      </c>
      <c r="H458" s="518">
        <v>0</v>
      </c>
      <c r="I458" s="518">
        <v>106</v>
      </c>
      <c r="J458" s="518">
        <v>3.8</v>
      </c>
      <c r="K458" s="521">
        <v>0.8666666666666667</v>
      </c>
      <c r="L458" s="518">
        <v>28.3</v>
      </c>
    </row>
    <row r="459" spans="1:12" ht="24.95" customHeight="1">
      <c r="A459" s="524" t="s">
        <v>586</v>
      </c>
      <c r="B459" s="524" t="s">
        <v>266</v>
      </c>
      <c r="C459" s="518" t="s">
        <v>247</v>
      </c>
      <c r="D459" s="518">
        <v>72</v>
      </c>
      <c r="E459" s="518">
        <v>4</v>
      </c>
      <c r="F459" s="518">
        <v>9</v>
      </c>
      <c r="G459" s="518">
        <v>13</v>
      </c>
      <c r="H459" s="518">
        <v>0</v>
      </c>
      <c r="I459" s="518">
        <v>83</v>
      </c>
      <c r="J459" s="518">
        <v>4.8</v>
      </c>
      <c r="K459" s="521">
        <v>0.72222222222222221</v>
      </c>
      <c r="L459" s="518">
        <v>23.4</v>
      </c>
    </row>
    <row r="460" spans="1:12" ht="24.95" customHeight="1">
      <c r="A460" s="524" t="s">
        <v>587</v>
      </c>
      <c r="B460" s="524" t="s">
        <v>234</v>
      </c>
      <c r="C460" s="518" t="s">
        <v>242</v>
      </c>
      <c r="D460" s="518">
        <v>67</v>
      </c>
      <c r="E460" s="518">
        <v>4</v>
      </c>
      <c r="F460" s="518">
        <v>9</v>
      </c>
      <c r="G460" s="518">
        <v>13</v>
      </c>
      <c r="H460" s="518">
        <v>0</v>
      </c>
      <c r="I460" s="518">
        <v>56</v>
      </c>
      <c r="J460" s="518">
        <v>7.1</v>
      </c>
      <c r="K460" s="521">
        <v>0.4909722222222222</v>
      </c>
      <c r="L460" s="518">
        <v>16.399999999999999</v>
      </c>
    </row>
    <row r="461" spans="1:12" ht="24.95" customHeight="1">
      <c r="A461" s="524" t="s">
        <v>588</v>
      </c>
      <c r="B461" s="524" t="s">
        <v>272</v>
      </c>
      <c r="C461" s="518" t="s">
        <v>239</v>
      </c>
      <c r="D461" s="518">
        <v>50</v>
      </c>
      <c r="E461" s="518">
        <v>3</v>
      </c>
      <c r="F461" s="518">
        <v>10</v>
      </c>
      <c r="G461" s="518">
        <v>13</v>
      </c>
      <c r="H461" s="518">
        <v>4</v>
      </c>
      <c r="I461" s="518">
        <v>56</v>
      </c>
      <c r="J461" s="518">
        <v>5.4</v>
      </c>
      <c r="K461" s="521">
        <v>0.52847222222222223</v>
      </c>
      <c r="L461" s="518">
        <v>17.100000000000001</v>
      </c>
    </row>
    <row r="462" spans="1:12" ht="24.95" customHeight="1">
      <c r="A462" s="524" t="s">
        <v>589</v>
      </c>
      <c r="B462" s="524" t="s">
        <v>234</v>
      </c>
      <c r="C462" s="518" t="s">
        <v>247</v>
      </c>
      <c r="D462" s="518">
        <v>72</v>
      </c>
      <c r="E462" s="518">
        <v>2</v>
      </c>
      <c r="F462" s="518">
        <v>11</v>
      </c>
      <c r="G462" s="518">
        <v>13</v>
      </c>
      <c r="H462" s="518">
        <v>0</v>
      </c>
      <c r="I462" s="518">
        <v>50</v>
      </c>
      <c r="J462" s="518">
        <v>4</v>
      </c>
      <c r="K462" s="521">
        <v>0.88263888888888886</v>
      </c>
      <c r="L462" s="518">
        <v>24.6</v>
      </c>
    </row>
    <row r="463" spans="1:12" ht="24.95" customHeight="1">
      <c r="A463" s="524" t="s">
        <v>590</v>
      </c>
      <c r="B463" s="524" t="s">
        <v>252</v>
      </c>
      <c r="C463" s="518" t="s">
        <v>247</v>
      </c>
      <c r="D463" s="518">
        <v>69</v>
      </c>
      <c r="E463" s="518">
        <v>2</v>
      </c>
      <c r="F463" s="518">
        <v>11</v>
      </c>
      <c r="G463" s="518">
        <v>13</v>
      </c>
      <c r="H463" s="518">
        <v>0</v>
      </c>
      <c r="I463" s="518">
        <v>73</v>
      </c>
      <c r="J463" s="518">
        <v>2.7</v>
      </c>
      <c r="K463" s="521">
        <v>0.77638888888888891</v>
      </c>
      <c r="L463" s="518">
        <v>24.3</v>
      </c>
    </row>
    <row r="464" spans="1:12" ht="24.95" customHeight="1">
      <c r="A464" s="524" t="s">
        <v>591</v>
      </c>
      <c r="B464" s="524" t="s">
        <v>274</v>
      </c>
      <c r="C464" s="518" t="s">
        <v>247</v>
      </c>
      <c r="D464" s="518">
        <v>81</v>
      </c>
      <c r="E464" s="518">
        <v>1</v>
      </c>
      <c r="F464" s="518">
        <v>12</v>
      </c>
      <c r="G464" s="518">
        <v>13</v>
      </c>
      <c r="H464" s="518">
        <v>0</v>
      </c>
      <c r="I464" s="518">
        <v>104</v>
      </c>
      <c r="J464" s="518">
        <v>1</v>
      </c>
      <c r="K464" s="521">
        <v>0.80833333333333324</v>
      </c>
      <c r="L464" s="518">
        <v>26.1</v>
      </c>
    </row>
    <row r="465" spans="1:12" ht="24.95" customHeight="1">
      <c r="A465" s="524" t="s">
        <v>592</v>
      </c>
      <c r="B465" s="518" t="s">
        <v>593</v>
      </c>
      <c r="C465" s="518" t="s">
        <v>247</v>
      </c>
      <c r="D465" s="518">
        <v>72</v>
      </c>
      <c r="E465" s="518">
        <v>1</v>
      </c>
      <c r="F465" s="518">
        <v>12</v>
      </c>
      <c r="G465" s="518">
        <v>13</v>
      </c>
      <c r="H465" s="518">
        <v>0</v>
      </c>
      <c r="I465" s="518">
        <v>53</v>
      </c>
      <c r="J465" s="518">
        <v>1.9</v>
      </c>
      <c r="K465" s="521">
        <v>0.76944444444444438</v>
      </c>
      <c r="L465" s="518">
        <v>25.4</v>
      </c>
    </row>
    <row r="466" spans="1:12" ht="24.95" customHeight="1">
      <c r="A466" s="524" t="s">
        <v>594</v>
      </c>
      <c r="B466" s="524" t="s">
        <v>238</v>
      </c>
      <c r="C466" s="518" t="s">
        <v>235</v>
      </c>
      <c r="D466" s="518">
        <v>26</v>
      </c>
      <c r="E466" s="518">
        <v>8</v>
      </c>
      <c r="F466" s="518">
        <v>4</v>
      </c>
      <c r="G466" s="518">
        <v>12</v>
      </c>
      <c r="H466" s="518">
        <v>2</v>
      </c>
      <c r="I466" s="518">
        <v>69</v>
      </c>
      <c r="J466" s="518">
        <v>11.6</v>
      </c>
      <c r="K466" s="521">
        <v>0.61944444444444446</v>
      </c>
      <c r="L466" s="518">
        <v>20</v>
      </c>
    </row>
    <row r="467" spans="1:12" ht="24.95" customHeight="1">
      <c r="A467" s="524" t="s">
        <v>595</v>
      </c>
      <c r="B467" s="524" t="s">
        <v>240</v>
      </c>
      <c r="C467" s="518" t="s">
        <v>235</v>
      </c>
      <c r="D467" s="518">
        <v>23</v>
      </c>
      <c r="E467" s="518">
        <v>8</v>
      </c>
      <c r="F467" s="518">
        <v>4</v>
      </c>
      <c r="G467" s="518">
        <v>12</v>
      </c>
      <c r="H467" s="518">
        <v>2</v>
      </c>
      <c r="I467" s="518">
        <v>33</v>
      </c>
      <c r="J467" s="518">
        <v>24.2</v>
      </c>
      <c r="K467" s="521">
        <v>0.6020833333333333</v>
      </c>
      <c r="L467" s="518">
        <v>21.2</v>
      </c>
    </row>
    <row r="468" spans="1:12" ht="24.95" customHeight="1">
      <c r="A468" s="524" t="s">
        <v>596</v>
      </c>
      <c r="B468" s="524" t="s">
        <v>234</v>
      </c>
      <c r="C468" s="518" t="s">
        <v>247</v>
      </c>
      <c r="D468" s="518">
        <v>56</v>
      </c>
      <c r="E468" s="518">
        <v>6</v>
      </c>
      <c r="F468" s="518">
        <v>6</v>
      </c>
      <c r="G468" s="518">
        <v>12</v>
      </c>
      <c r="H468" s="518">
        <v>1</v>
      </c>
      <c r="I468" s="518">
        <v>59</v>
      </c>
      <c r="J468" s="518">
        <v>10.199999999999999</v>
      </c>
      <c r="K468" s="521">
        <v>0.54305555555555551</v>
      </c>
      <c r="L468" s="518">
        <v>16.7</v>
      </c>
    </row>
    <row r="469" spans="1:12" ht="24.95" customHeight="1">
      <c r="A469" s="524" t="s">
        <v>597</v>
      </c>
      <c r="B469" s="524" t="s">
        <v>266</v>
      </c>
      <c r="C469" s="518" t="s">
        <v>242</v>
      </c>
      <c r="D469" s="518">
        <v>55</v>
      </c>
      <c r="E469" s="518">
        <v>6</v>
      </c>
      <c r="F469" s="518">
        <v>6</v>
      </c>
      <c r="G469" s="518">
        <v>12</v>
      </c>
      <c r="H469" s="518">
        <v>0</v>
      </c>
      <c r="I469" s="518">
        <v>60</v>
      </c>
      <c r="J469" s="518">
        <v>10</v>
      </c>
      <c r="K469" s="521">
        <v>0.42638888888888887</v>
      </c>
      <c r="L469" s="518">
        <v>15</v>
      </c>
    </row>
    <row r="470" spans="1:12" ht="24.95" customHeight="1">
      <c r="A470" s="524" t="s">
        <v>598</v>
      </c>
      <c r="B470" s="518" t="s">
        <v>599</v>
      </c>
      <c r="C470" s="518" t="s">
        <v>239</v>
      </c>
      <c r="D470" s="518">
        <v>57</v>
      </c>
      <c r="E470" s="518">
        <v>5</v>
      </c>
      <c r="F470" s="518">
        <v>7</v>
      </c>
      <c r="G470" s="518">
        <v>12</v>
      </c>
      <c r="H470" s="518">
        <v>2</v>
      </c>
      <c r="I470" s="518">
        <v>110</v>
      </c>
      <c r="J470" s="518">
        <v>4.5</v>
      </c>
      <c r="K470" s="521">
        <v>0.61875000000000002</v>
      </c>
      <c r="L470" s="518">
        <v>19.399999999999999</v>
      </c>
    </row>
    <row r="471" spans="1:12" ht="24.95" customHeight="1">
      <c r="A471" s="524" t="s">
        <v>600</v>
      </c>
      <c r="B471" s="518" t="s">
        <v>283</v>
      </c>
      <c r="C471" s="518" t="s">
        <v>235</v>
      </c>
      <c r="D471" s="518">
        <v>69</v>
      </c>
      <c r="E471" s="518">
        <v>5</v>
      </c>
      <c r="F471" s="518">
        <v>7</v>
      </c>
      <c r="G471" s="518">
        <v>12</v>
      </c>
      <c r="H471" s="518">
        <v>0</v>
      </c>
      <c r="I471" s="518">
        <v>45</v>
      </c>
      <c r="J471" s="518">
        <v>11.1</v>
      </c>
      <c r="K471" s="521">
        <v>0.4284722222222222</v>
      </c>
      <c r="L471" s="518">
        <v>16.600000000000001</v>
      </c>
    </row>
    <row r="472" spans="1:12" ht="24.95" customHeight="1">
      <c r="A472" s="524" t="s">
        <v>601</v>
      </c>
      <c r="B472" s="524" t="s">
        <v>237</v>
      </c>
      <c r="C472" s="518" t="s">
        <v>247</v>
      </c>
      <c r="D472" s="518">
        <v>79</v>
      </c>
      <c r="E472" s="518">
        <v>4</v>
      </c>
      <c r="F472" s="518">
        <v>8</v>
      </c>
      <c r="G472" s="518">
        <v>12</v>
      </c>
      <c r="H472" s="518">
        <v>0</v>
      </c>
      <c r="I472" s="518">
        <v>78</v>
      </c>
      <c r="J472" s="518">
        <v>5.0999999999999996</v>
      </c>
      <c r="K472" s="521">
        <v>0.68888888888888899</v>
      </c>
      <c r="L472" s="518">
        <v>23</v>
      </c>
    </row>
    <row r="473" spans="1:12" ht="24.95" customHeight="1">
      <c r="A473" s="524" t="s">
        <v>602</v>
      </c>
      <c r="B473" s="524" t="s">
        <v>335</v>
      </c>
      <c r="C473" s="518" t="s">
        <v>239</v>
      </c>
      <c r="D473" s="518">
        <v>49</v>
      </c>
      <c r="E473" s="518">
        <v>4</v>
      </c>
      <c r="F473" s="518">
        <v>8</v>
      </c>
      <c r="G473" s="518">
        <v>12</v>
      </c>
      <c r="H473" s="518">
        <v>0</v>
      </c>
      <c r="I473" s="518">
        <v>95</v>
      </c>
      <c r="J473" s="518">
        <v>4.2</v>
      </c>
      <c r="K473" s="521">
        <v>0.66180555555555554</v>
      </c>
      <c r="L473" s="518">
        <v>21.7</v>
      </c>
    </row>
    <row r="474" spans="1:12" ht="24.95" customHeight="1">
      <c r="A474" s="524" t="s">
        <v>603</v>
      </c>
      <c r="B474" s="524" t="s">
        <v>267</v>
      </c>
      <c r="C474" s="518" t="s">
        <v>242</v>
      </c>
      <c r="D474" s="518">
        <v>70</v>
      </c>
      <c r="E474" s="518">
        <v>4</v>
      </c>
      <c r="F474" s="518">
        <v>8</v>
      </c>
      <c r="G474" s="518">
        <v>12</v>
      </c>
      <c r="H474" s="518">
        <v>0</v>
      </c>
      <c r="I474" s="518">
        <v>80</v>
      </c>
      <c r="J474" s="518">
        <v>5</v>
      </c>
      <c r="K474" s="521">
        <v>0.43124999999999997</v>
      </c>
      <c r="L474" s="518">
        <v>15.4</v>
      </c>
    </row>
    <row r="475" spans="1:12" ht="24.95" customHeight="1">
      <c r="A475" s="524" t="s">
        <v>604</v>
      </c>
      <c r="B475" s="524" t="s">
        <v>244</v>
      </c>
      <c r="C475" s="518" t="s">
        <v>247</v>
      </c>
      <c r="D475" s="518">
        <v>56</v>
      </c>
      <c r="E475" s="518">
        <v>3</v>
      </c>
      <c r="F475" s="518">
        <v>9</v>
      </c>
      <c r="G475" s="518">
        <v>12</v>
      </c>
      <c r="H475" s="518">
        <v>0</v>
      </c>
      <c r="I475" s="518">
        <v>52</v>
      </c>
      <c r="J475" s="518">
        <v>5.8</v>
      </c>
      <c r="K475" s="521">
        <v>0.7402777777777777</v>
      </c>
      <c r="L475" s="518">
        <v>23</v>
      </c>
    </row>
    <row r="476" spans="1:12" ht="24.95" customHeight="1">
      <c r="A476" s="524" t="s">
        <v>605</v>
      </c>
      <c r="B476" s="524" t="s">
        <v>257</v>
      </c>
      <c r="C476" s="518" t="s">
        <v>239</v>
      </c>
      <c r="D476" s="518">
        <v>78</v>
      </c>
      <c r="E476" s="518">
        <v>3</v>
      </c>
      <c r="F476" s="518">
        <v>9</v>
      </c>
      <c r="G476" s="518">
        <v>12</v>
      </c>
      <c r="H476" s="518">
        <v>1</v>
      </c>
      <c r="I476" s="518">
        <v>104</v>
      </c>
      <c r="J476" s="518">
        <v>2.9</v>
      </c>
      <c r="K476" s="521">
        <v>0.5180555555555556</v>
      </c>
      <c r="L476" s="518">
        <v>18</v>
      </c>
    </row>
    <row r="477" spans="1:12" ht="24.95" customHeight="1">
      <c r="A477" s="524" t="s">
        <v>606</v>
      </c>
      <c r="B477" s="524" t="s">
        <v>335</v>
      </c>
      <c r="C477" s="518" t="s">
        <v>247</v>
      </c>
      <c r="D477" s="518">
        <v>44</v>
      </c>
      <c r="E477" s="518">
        <v>3</v>
      </c>
      <c r="F477" s="518">
        <v>9</v>
      </c>
      <c r="G477" s="518">
        <v>12</v>
      </c>
      <c r="H477" s="518">
        <v>1</v>
      </c>
      <c r="I477" s="518">
        <v>60</v>
      </c>
      <c r="J477" s="518">
        <v>5</v>
      </c>
      <c r="K477" s="521">
        <v>0.6430555555555556</v>
      </c>
      <c r="L477" s="518">
        <v>23.8</v>
      </c>
    </row>
    <row r="478" spans="1:12" ht="24.95" customHeight="1">
      <c r="A478" s="524" t="s">
        <v>607</v>
      </c>
      <c r="B478" s="524" t="s">
        <v>241</v>
      </c>
      <c r="C478" s="518" t="s">
        <v>247</v>
      </c>
      <c r="D478" s="518">
        <v>30</v>
      </c>
      <c r="E478" s="518">
        <v>3</v>
      </c>
      <c r="F478" s="518">
        <v>9</v>
      </c>
      <c r="G478" s="518">
        <v>12</v>
      </c>
      <c r="H478" s="518">
        <v>5</v>
      </c>
      <c r="I478" s="518">
        <v>47</v>
      </c>
      <c r="J478" s="518">
        <v>6.4</v>
      </c>
      <c r="K478" s="521">
        <v>0.71527777777777779</v>
      </c>
      <c r="L478" s="518">
        <v>20.9</v>
      </c>
    </row>
    <row r="479" spans="1:12" ht="24.95" customHeight="1">
      <c r="A479" s="524" t="s">
        <v>216</v>
      </c>
      <c r="B479" s="524" t="s">
        <v>267</v>
      </c>
      <c r="C479" s="518" t="s">
        <v>247</v>
      </c>
      <c r="D479" s="518">
        <v>48</v>
      </c>
      <c r="E479" s="518">
        <v>2</v>
      </c>
      <c r="F479" s="518">
        <v>10</v>
      </c>
      <c r="G479" s="518">
        <v>12</v>
      </c>
      <c r="H479" s="518">
        <v>3</v>
      </c>
      <c r="I479" s="518">
        <v>81</v>
      </c>
      <c r="J479" s="518">
        <v>2.5</v>
      </c>
      <c r="K479" s="521">
        <v>0.76180555555555562</v>
      </c>
      <c r="L479" s="518">
        <v>22.2</v>
      </c>
    </row>
    <row r="480" spans="1:12" ht="24.95" customHeight="1">
      <c r="A480" s="524" t="s">
        <v>608</v>
      </c>
      <c r="B480" s="524" t="s">
        <v>268</v>
      </c>
      <c r="C480" s="518" t="s">
        <v>242</v>
      </c>
      <c r="D480" s="518">
        <v>65</v>
      </c>
      <c r="E480" s="518">
        <v>2</v>
      </c>
      <c r="F480" s="518">
        <v>10</v>
      </c>
      <c r="G480" s="518">
        <v>12</v>
      </c>
      <c r="H480" s="518">
        <v>0</v>
      </c>
      <c r="I480" s="518">
        <v>56</v>
      </c>
      <c r="J480" s="518">
        <v>3.6</v>
      </c>
      <c r="K480" s="521">
        <v>0.47986111111111113</v>
      </c>
      <c r="L480" s="518">
        <v>16.899999999999999</v>
      </c>
    </row>
    <row r="481" spans="1:12" ht="24.95" customHeight="1">
      <c r="A481" s="524" t="s">
        <v>609</v>
      </c>
      <c r="B481" s="524" t="s">
        <v>252</v>
      </c>
      <c r="C481" s="518" t="s">
        <v>247</v>
      </c>
      <c r="D481" s="518">
        <v>32</v>
      </c>
      <c r="E481" s="518">
        <v>2</v>
      </c>
      <c r="F481" s="518">
        <v>10</v>
      </c>
      <c r="G481" s="518">
        <v>12</v>
      </c>
      <c r="H481" s="518">
        <v>2</v>
      </c>
      <c r="I481" s="518">
        <v>42</v>
      </c>
      <c r="J481" s="518">
        <v>4.8</v>
      </c>
      <c r="K481" s="521">
        <v>0.82430555555555562</v>
      </c>
      <c r="L481" s="518">
        <v>23.6</v>
      </c>
    </row>
    <row r="482" spans="1:12" ht="24.95" customHeight="1">
      <c r="A482" s="524" t="s">
        <v>610</v>
      </c>
      <c r="B482" s="524" t="s">
        <v>335</v>
      </c>
      <c r="C482" s="518" t="s">
        <v>235</v>
      </c>
      <c r="D482" s="518">
        <v>46</v>
      </c>
      <c r="E482" s="518">
        <v>2</v>
      </c>
      <c r="F482" s="518">
        <v>10</v>
      </c>
      <c r="G482" s="518">
        <v>12</v>
      </c>
      <c r="H482" s="518">
        <v>2</v>
      </c>
      <c r="I482" s="518">
        <v>56</v>
      </c>
      <c r="J482" s="518">
        <v>3.6</v>
      </c>
      <c r="K482" s="521">
        <v>0.54652777777777783</v>
      </c>
      <c r="L482" s="518">
        <v>18.100000000000001</v>
      </c>
    </row>
    <row r="483" spans="1:12" ht="24.95" customHeight="1">
      <c r="A483" s="524" t="s">
        <v>611</v>
      </c>
      <c r="B483" s="524" t="s">
        <v>248</v>
      </c>
      <c r="C483" s="518" t="s">
        <v>247</v>
      </c>
      <c r="D483" s="518">
        <v>76</v>
      </c>
      <c r="E483" s="518">
        <v>1</v>
      </c>
      <c r="F483" s="518">
        <v>11</v>
      </c>
      <c r="G483" s="518">
        <v>12</v>
      </c>
      <c r="H483" s="518">
        <v>2</v>
      </c>
      <c r="I483" s="518">
        <v>73</v>
      </c>
      <c r="J483" s="518">
        <v>1.4</v>
      </c>
      <c r="K483" s="521">
        <v>0.84652777777777777</v>
      </c>
      <c r="L483" s="518">
        <v>27.2</v>
      </c>
    </row>
    <row r="484" spans="1:12" ht="24.95" customHeight="1">
      <c r="A484" s="524" t="s">
        <v>612</v>
      </c>
      <c r="B484" s="524" t="s">
        <v>236</v>
      </c>
      <c r="C484" s="518" t="s">
        <v>242</v>
      </c>
      <c r="D484" s="518">
        <v>29</v>
      </c>
      <c r="E484" s="518">
        <v>7</v>
      </c>
      <c r="F484" s="518">
        <v>4</v>
      </c>
      <c r="G484" s="518">
        <v>11</v>
      </c>
      <c r="H484" s="518">
        <v>1</v>
      </c>
      <c r="I484" s="518">
        <v>44</v>
      </c>
      <c r="J484" s="518">
        <v>15.9</v>
      </c>
      <c r="K484" s="521">
        <v>0.53263888888888888</v>
      </c>
      <c r="L484" s="518">
        <v>17.100000000000001</v>
      </c>
    </row>
    <row r="485" spans="1:12" ht="24.95" customHeight="1">
      <c r="A485" s="524" t="s">
        <v>613</v>
      </c>
      <c r="B485" s="524" t="s">
        <v>248</v>
      </c>
      <c r="C485" s="518" t="s">
        <v>235</v>
      </c>
      <c r="D485" s="518">
        <v>73</v>
      </c>
      <c r="E485" s="518">
        <v>6</v>
      </c>
      <c r="F485" s="518">
        <v>5</v>
      </c>
      <c r="G485" s="518">
        <v>11</v>
      </c>
      <c r="H485" s="518">
        <v>0</v>
      </c>
      <c r="I485" s="518">
        <v>111</v>
      </c>
      <c r="J485" s="518">
        <v>5.4</v>
      </c>
      <c r="K485" s="521">
        <v>0.55208333333333337</v>
      </c>
      <c r="L485" s="518">
        <v>18.8</v>
      </c>
    </row>
    <row r="486" spans="1:12" ht="24.95" customHeight="1">
      <c r="A486" s="524" t="s">
        <v>614</v>
      </c>
      <c r="B486" s="524" t="s">
        <v>249</v>
      </c>
      <c r="C486" s="518" t="s">
        <v>242</v>
      </c>
      <c r="D486" s="518">
        <v>82</v>
      </c>
      <c r="E486" s="518">
        <v>6</v>
      </c>
      <c r="F486" s="518">
        <v>5</v>
      </c>
      <c r="G486" s="518">
        <v>11</v>
      </c>
      <c r="H486" s="518">
        <v>0</v>
      </c>
      <c r="I486" s="518">
        <v>37</v>
      </c>
      <c r="J486" s="518">
        <v>16.2</v>
      </c>
      <c r="K486" s="521">
        <v>0.28680555555555554</v>
      </c>
      <c r="L486" s="518">
        <v>10.1</v>
      </c>
    </row>
    <row r="487" spans="1:12" ht="24.95" customHeight="1">
      <c r="A487" s="524" t="s">
        <v>615</v>
      </c>
      <c r="B487" s="518" t="s">
        <v>616</v>
      </c>
      <c r="C487" s="518" t="s">
        <v>235</v>
      </c>
      <c r="D487" s="518">
        <v>43</v>
      </c>
      <c r="E487" s="518">
        <v>6</v>
      </c>
      <c r="F487" s="518">
        <v>5</v>
      </c>
      <c r="G487" s="518">
        <v>11</v>
      </c>
      <c r="H487" s="518">
        <v>1</v>
      </c>
      <c r="I487" s="518">
        <v>43</v>
      </c>
      <c r="J487" s="518">
        <v>14</v>
      </c>
      <c r="K487" s="521">
        <v>0.47222222222222227</v>
      </c>
      <c r="L487" s="518">
        <v>15.1</v>
      </c>
    </row>
    <row r="488" spans="1:12" ht="24.95" customHeight="1">
      <c r="A488" s="524" t="s">
        <v>617</v>
      </c>
      <c r="B488" s="524" t="s">
        <v>234</v>
      </c>
      <c r="C488" s="518" t="s">
        <v>239</v>
      </c>
      <c r="D488" s="518">
        <v>82</v>
      </c>
      <c r="E488" s="518">
        <v>5</v>
      </c>
      <c r="F488" s="518">
        <v>6</v>
      </c>
      <c r="G488" s="518">
        <v>11</v>
      </c>
      <c r="H488" s="518">
        <v>0</v>
      </c>
      <c r="I488" s="518">
        <v>73</v>
      </c>
      <c r="J488" s="518">
        <v>6.8</v>
      </c>
      <c r="K488" s="521">
        <v>0.51874999999999993</v>
      </c>
      <c r="L488" s="518">
        <v>16.399999999999999</v>
      </c>
    </row>
    <row r="489" spans="1:12" ht="24.95" customHeight="1">
      <c r="A489" s="524" t="s">
        <v>104</v>
      </c>
      <c r="B489" s="524" t="s">
        <v>240</v>
      </c>
      <c r="C489" s="518" t="s">
        <v>239</v>
      </c>
      <c r="D489" s="518">
        <v>60</v>
      </c>
      <c r="E489" s="518">
        <v>5</v>
      </c>
      <c r="F489" s="518">
        <v>6</v>
      </c>
      <c r="G489" s="518">
        <v>11</v>
      </c>
      <c r="H489" s="518">
        <v>2</v>
      </c>
      <c r="I489" s="518">
        <v>102</v>
      </c>
      <c r="J489" s="518">
        <v>4.9000000000000004</v>
      </c>
      <c r="K489" s="521">
        <v>0.62916666666666665</v>
      </c>
      <c r="L489" s="518">
        <v>20.2</v>
      </c>
    </row>
    <row r="490" spans="1:12" ht="24.95" customHeight="1">
      <c r="A490" s="524" t="s">
        <v>618</v>
      </c>
      <c r="B490" s="524" t="s">
        <v>245</v>
      </c>
      <c r="C490" s="518" t="s">
        <v>239</v>
      </c>
      <c r="D490" s="518">
        <v>24</v>
      </c>
      <c r="E490" s="518">
        <v>5</v>
      </c>
      <c r="F490" s="518">
        <v>6</v>
      </c>
      <c r="G490" s="518">
        <v>11</v>
      </c>
      <c r="H490" s="518">
        <v>0</v>
      </c>
      <c r="I490" s="518">
        <v>46</v>
      </c>
      <c r="J490" s="518">
        <v>10.9</v>
      </c>
      <c r="K490" s="521">
        <v>0.38125000000000003</v>
      </c>
      <c r="L490" s="518">
        <v>14.5</v>
      </c>
    </row>
    <row r="491" spans="1:12" ht="24.95" customHeight="1">
      <c r="A491" s="524" t="s">
        <v>619</v>
      </c>
      <c r="B491" s="524" t="s">
        <v>257</v>
      </c>
      <c r="C491" s="518" t="s">
        <v>247</v>
      </c>
      <c r="D491" s="518">
        <v>72</v>
      </c>
      <c r="E491" s="518">
        <v>4</v>
      </c>
      <c r="F491" s="518">
        <v>7</v>
      </c>
      <c r="G491" s="518">
        <v>11</v>
      </c>
      <c r="H491" s="518">
        <v>0</v>
      </c>
      <c r="I491" s="518">
        <v>88</v>
      </c>
      <c r="J491" s="518">
        <v>4.5</v>
      </c>
      <c r="K491" s="521">
        <v>0.76250000000000007</v>
      </c>
      <c r="L491" s="518">
        <v>25.5</v>
      </c>
    </row>
    <row r="492" spans="1:12" ht="24.95" customHeight="1">
      <c r="A492" s="524" t="s">
        <v>620</v>
      </c>
      <c r="B492" s="524" t="s">
        <v>257</v>
      </c>
      <c r="C492" s="518" t="s">
        <v>235</v>
      </c>
      <c r="D492" s="518">
        <v>66</v>
      </c>
      <c r="E492" s="518">
        <v>4</v>
      </c>
      <c r="F492" s="518">
        <v>7</v>
      </c>
      <c r="G492" s="518">
        <v>11</v>
      </c>
      <c r="H492" s="518">
        <v>0</v>
      </c>
      <c r="I492" s="518">
        <v>89</v>
      </c>
      <c r="J492" s="518">
        <v>4.5</v>
      </c>
      <c r="K492" s="521">
        <v>0.51874999999999993</v>
      </c>
      <c r="L492" s="518">
        <v>18.7</v>
      </c>
    </row>
    <row r="493" spans="1:12" ht="24.95" customHeight="1">
      <c r="A493" s="524" t="s">
        <v>621</v>
      </c>
      <c r="B493" s="518" t="s">
        <v>622</v>
      </c>
      <c r="C493" s="518" t="s">
        <v>235</v>
      </c>
      <c r="D493" s="518">
        <v>61</v>
      </c>
      <c r="E493" s="518">
        <v>4</v>
      </c>
      <c r="F493" s="518">
        <v>7</v>
      </c>
      <c r="G493" s="518">
        <v>11</v>
      </c>
      <c r="H493" s="518">
        <v>1</v>
      </c>
      <c r="I493" s="518">
        <v>69</v>
      </c>
      <c r="J493" s="518">
        <v>5.8</v>
      </c>
      <c r="K493" s="521">
        <v>0.47638888888888892</v>
      </c>
      <c r="L493" s="518">
        <v>16.5</v>
      </c>
    </row>
    <row r="494" spans="1:12" ht="24.95" customHeight="1">
      <c r="A494" s="524" t="s">
        <v>623</v>
      </c>
      <c r="B494" s="518" t="s">
        <v>624</v>
      </c>
      <c r="C494" s="518" t="s">
        <v>247</v>
      </c>
      <c r="D494" s="518">
        <v>28</v>
      </c>
      <c r="E494" s="518">
        <v>4</v>
      </c>
      <c r="F494" s="518">
        <v>7</v>
      </c>
      <c r="G494" s="518">
        <v>11</v>
      </c>
      <c r="H494" s="518">
        <v>0</v>
      </c>
      <c r="I494" s="518">
        <v>49</v>
      </c>
      <c r="J494" s="518">
        <v>8.1999999999999993</v>
      </c>
      <c r="K494" s="521">
        <v>0.64236111111111105</v>
      </c>
      <c r="L494" s="518">
        <v>20</v>
      </c>
    </row>
    <row r="495" spans="1:12" ht="24.95" customHeight="1">
      <c r="A495" s="524" t="s">
        <v>625</v>
      </c>
      <c r="B495" s="524" t="s">
        <v>249</v>
      </c>
      <c r="C495" s="518" t="s">
        <v>242</v>
      </c>
      <c r="D495" s="518">
        <v>16</v>
      </c>
      <c r="E495" s="518">
        <v>4</v>
      </c>
      <c r="F495" s="518">
        <v>7</v>
      </c>
      <c r="G495" s="518">
        <v>11</v>
      </c>
      <c r="H495" s="518">
        <v>2</v>
      </c>
      <c r="I495" s="518">
        <v>24</v>
      </c>
      <c r="J495" s="518">
        <v>16.7</v>
      </c>
      <c r="K495" s="521">
        <v>0.71944444444444444</v>
      </c>
      <c r="L495" s="518">
        <v>21.9</v>
      </c>
    </row>
    <row r="496" spans="1:12" ht="24.95" customHeight="1">
      <c r="A496" s="524" t="s">
        <v>156</v>
      </c>
      <c r="B496" s="524" t="s">
        <v>252</v>
      </c>
      <c r="C496" s="518" t="s">
        <v>247</v>
      </c>
      <c r="D496" s="518">
        <v>55</v>
      </c>
      <c r="E496" s="518">
        <v>3</v>
      </c>
      <c r="F496" s="518">
        <v>8</v>
      </c>
      <c r="G496" s="518">
        <v>11</v>
      </c>
      <c r="H496" s="518">
        <v>1</v>
      </c>
      <c r="I496" s="518">
        <v>134</v>
      </c>
      <c r="J496" s="518">
        <v>2.2000000000000002</v>
      </c>
      <c r="K496" s="521">
        <v>0.95416666666666661</v>
      </c>
      <c r="L496" s="518">
        <v>27.6</v>
      </c>
    </row>
    <row r="497" spans="1:12" ht="24.95" customHeight="1">
      <c r="A497" s="524" t="s">
        <v>626</v>
      </c>
      <c r="B497" s="524" t="s">
        <v>244</v>
      </c>
      <c r="C497" s="518" t="s">
        <v>247</v>
      </c>
      <c r="D497" s="518">
        <v>61</v>
      </c>
      <c r="E497" s="518">
        <v>3</v>
      </c>
      <c r="F497" s="518">
        <v>8</v>
      </c>
      <c r="G497" s="518">
        <v>11</v>
      </c>
      <c r="H497" s="518">
        <v>0</v>
      </c>
      <c r="I497" s="518">
        <v>64</v>
      </c>
      <c r="J497" s="518">
        <v>4.7</v>
      </c>
      <c r="K497" s="521">
        <v>0.79791666666666661</v>
      </c>
      <c r="L497" s="518">
        <v>24.5</v>
      </c>
    </row>
    <row r="498" spans="1:12" ht="24.95" customHeight="1">
      <c r="A498" s="524" t="s">
        <v>627</v>
      </c>
      <c r="B498" s="524" t="s">
        <v>243</v>
      </c>
      <c r="C498" s="518" t="s">
        <v>247</v>
      </c>
      <c r="D498" s="518">
        <v>54</v>
      </c>
      <c r="E498" s="518">
        <v>3</v>
      </c>
      <c r="F498" s="518">
        <v>8</v>
      </c>
      <c r="G498" s="518">
        <v>11</v>
      </c>
      <c r="H498" s="518">
        <v>1</v>
      </c>
      <c r="I498" s="518">
        <v>59</v>
      </c>
      <c r="J498" s="518">
        <v>5.0999999999999996</v>
      </c>
      <c r="K498" s="521">
        <v>0.81597222222222221</v>
      </c>
      <c r="L498" s="518">
        <v>22.1</v>
      </c>
    </row>
    <row r="499" spans="1:12" ht="24.95" customHeight="1">
      <c r="A499" s="524" t="s">
        <v>628</v>
      </c>
      <c r="B499" s="524" t="s">
        <v>266</v>
      </c>
      <c r="C499" s="518" t="s">
        <v>247</v>
      </c>
      <c r="D499" s="518">
        <v>46</v>
      </c>
      <c r="E499" s="518">
        <v>3</v>
      </c>
      <c r="F499" s="518">
        <v>8</v>
      </c>
      <c r="G499" s="518">
        <v>11</v>
      </c>
      <c r="H499" s="518">
        <v>2</v>
      </c>
      <c r="I499" s="518">
        <v>45</v>
      </c>
      <c r="J499" s="518">
        <v>6.7</v>
      </c>
      <c r="K499" s="521">
        <v>0.62847222222222221</v>
      </c>
      <c r="L499" s="518">
        <v>21.7</v>
      </c>
    </row>
    <row r="500" spans="1:12" ht="24.95" customHeight="1">
      <c r="A500" s="524" t="s">
        <v>86</v>
      </c>
      <c r="B500" s="524" t="s">
        <v>253</v>
      </c>
      <c r="C500" s="518" t="s">
        <v>247</v>
      </c>
      <c r="D500" s="518">
        <v>24</v>
      </c>
      <c r="E500" s="518">
        <v>3</v>
      </c>
      <c r="F500" s="518">
        <v>8</v>
      </c>
      <c r="G500" s="518">
        <v>11</v>
      </c>
      <c r="H500" s="518">
        <v>7</v>
      </c>
      <c r="I500" s="518">
        <v>34</v>
      </c>
      <c r="J500" s="518">
        <v>8.8000000000000007</v>
      </c>
      <c r="K500" s="521">
        <v>0.85486111111111107</v>
      </c>
      <c r="L500" s="518">
        <v>23</v>
      </c>
    </row>
    <row r="501" spans="1:12" ht="24.95" customHeight="1">
      <c r="A501" s="524" t="s">
        <v>629</v>
      </c>
      <c r="B501" s="524" t="s">
        <v>257</v>
      </c>
      <c r="C501" s="518" t="s">
        <v>247</v>
      </c>
      <c r="D501" s="518">
        <v>52</v>
      </c>
      <c r="E501" s="518">
        <v>2</v>
      </c>
      <c r="F501" s="518">
        <v>9</v>
      </c>
      <c r="G501" s="518">
        <v>11</v>
      </c>
      <c r="H501" s="518">
        <v>2</v>
      </c>
      <c r="I501" s="518">
        <v>45</v>
      </c>
      <c r="J501" s="518">
        <v>4.4000000000000004</v>
      </c>
      <c r="K501" s="521">
        <v>0.80069444444444438</v>
      </c>
      <c r="L501" s="518">
        <v>24.9</v>
      </c>
    </row>
    <row r="502" spans="1:12" ht="24.95" customHeight="1">
      <c r="A502" s="524" t="s">
        <v>630</v>
      </c>
      <c r="B502" s="524" t="s">
        <v>246</v>
      </c>
      <c r="C502" s="518" t="s">
        <v>247</v>
      </c>
      <c r="D502" s="518">
        <v>57</v>
      </c>
      <c r="E502" s="518">
        <v>2</v>
      </c>
      <c r="F502" s="518">
        <v>9</v>
      </c>
      <c r="G502" s="518">
        <v>11</v>
      </c>
      <c r="H502" s="518">
        <v>0</v>
      </c>
      <c r="I502" s="518">
        <v>57</v>
      </c>
      <c r="J502" s="518">
        <v>3.5</v>
      </c>
      <c r="K502" s="521">
        <v>0.72986111111111107</v>
      </c>
      <c r="L502" s="518">
        <v>23.7</v>
      </c>
    </row>
    <row r="503" spans="1:12" ht="24.95" customHeight="1">
      <c r="A503" s="524" t="s">
        <v>631</v>
      </c>
      <c r="B503" s="524" t="s">
        <v>252</v>
      </c>
      <c r="C503" s="518" t="s">
        <v>239</v>
      </c>
      <c r="D503" s="518">
        <v>55</v>
      </c>
      <c r="E503" s="518">
        <v>2</v>
      </c>
      <c r="F503" s="518">
        <v>9</v>
      </c>
      <c r="G503" s="518">
        <v>11</v>
      </c>
      <c r="H503" s="518">
        <v>0</v>
      </c>
      <c r="I503" s="518">
        <v>26</v>
      </c>
      <c r="J503" s="518">
        <v>7.7</v>
      </c>
      <c r="K503" s="521">
        <v>0.37291666666666662</v>
      </c>
      <c r="L503" s="518">
        <v>13</v>
      </c>
    </row>
    <row r="504" spans="1:12" ht="24.95" customHeight="1">
      <c r="A504" s="524" t="s">
        <v>632</v>
      </c>
      <c r="B504" s="518" t="s">
        <v>633</v>
      </c>
      <c r="C504" s="518" t="s">
        <v>239</v>
      </c>
      <c r="D504" s="518">
        <v>53</v>
      </c>
      <c r="E504" s="518">
        <v>2</v>
      </c>
      <c r="F504" s="518">
        <v>9</v>
      </c>
      <c r="G504" s="518">
        <v>11</v>
      </c>
      <c r="H504" s="518">
        <v>0</v>
      </c>
      <c r="I504" s="518">
        <v>35</v>
      </c>
      <c r="J504" s="518">
        <v>5.7</v>
      </c>
      <c r="K504" s="521">
        <v>0.37222222222222223</v>
      </c>
      <c r="L504" s="518">
        <v>13.8</v>
      </c>
    </row>
    <row r="505" spans="1:12" ht="24.95" customHeight="1">
      <c r="A505" s="524" t="s">
        <v>204</v>
      </c>
      <c r="B505" s="524" t="s">
        <v>281</v>
      </c>
      <c r="C505" s="518" t="s">
        <v>242</v>
      </c>
      <c r="D505" s="518">
        <v>26</v>
      </c>
      <c r="E505" s="518">
        <v>2</v>
      </c>
      <c r="F505" s="518">
        <v>9</v>
      </c>
      <c r="G505" s="518">
        <v>11</v>
      </c>
      <c r="H505" s="518">
        <v>4</v>
      </c>
      <c r="I505" s="518">
        <v>30</v>
      </c>
      <c r="J505" s="518">
        <v>6.7</v>
      </c>
      <c r="K505" s="521">
        <v>0.58750000000000002</v>
      </c>
      <c r="L505" s="518">
        <v>19.600000000000001</v>
      </c>
    </row>
    <row r="506" spans="1:12" ht="24.95" customHeight="1">
      <c r="A506" s="524" t="s">
        <v>634</v>
      </c>
      <c r="B506" s="524" t="s">
        <v>296</v>
      </c>
      <c r="C506" s="518" t="s">
        <v>247</v>
      </c>
      <c r="D506" s="518">
        <v>48</v>
      </c>
      <c r="E506" s="518">
        <v>1</v>
      </c>
      <c r="F506" s="518">
        <v>10</v>
      </c>
      <c r="G506" s="518">
        <v>11</v>
      </c>
      <c r="H506" s="518">
        <v>0</v>
      </c>
      <c r="I506" s="518">
        <v>66</v>
      </c>
      <c r="J506" s="518">
        <v>1.5</v>
      </c>
      <c r="K506" s="521">
        <v>0.8847222222222223</v>
      </c>
      <c r="L506" s="518">
        <v>28.6</v>
      </c>
    </row>
    <row r="507" spans="1:12" ht="24.95" customHeight="1">
      <c r="A507" s="524" t="s">
        <v>635</v>
      </c>
      <c r="B507" s="524" t="s">
        <v>254</v>
      </c>
      <c r="C507" s="518" t="s">
        <v>235</v>
      </c>
      <c r="D507" s="518">
        <v>23</v>
      </c>
      <c r="E507" s="518">
        <v>0</v>
      </c>
      <c r="F507" s="518">
        <v>11</v>
      </c>
      <c r="G507" s="518">
        <v>11</v>
      </c>
      <c r="H507" s="518">
        <v>6</v>
      </c>
      <c r="I507" s="518">
        <v>42</v>
      </c>
      <c r="J507" s="518">
        <v>0</v>
      </c>
      <c r="K507" s="521">
        <v>0.53333333333333333</v>
      </c>
      <c r="L507" s="518">
        <v>16.2</v>
      </c>
    </row>
    <row r="508" spans="1:12" ht="24.95" customHeight="1">
      <c r="A508" s="524" t="s">
        <v>636</v>
      </c>
      <c r="B508" s="524" t="s">
        <v>257</v>
      </c>
      <c r="C508" s="518" t="s">
        <v>242</v>
      </c>
      <c r="D508" s="518">
        <v>62</v>
      </c>
      <c r="E508" s="518">
        <v>7</v>
      </c>
      <c r="F508" s="518">
        <v>3</v>
      </c>
      <c r="G508" s="518">
        <v>10</v>
      </c>
      <c r="H508" s="518">
        <v>0</v>
      </c>
      <c r="I508" s="518">
        <v>69</v>
      </c>
      <c r="J508" s="518">
        <v>10.1</v>
      </c>
      <c r="K508" s="521">
        <v>0.47152777777777777</v>
      </c>
      <c r="L508" s="518">
        <v>16.5</v>
      </c>
    </row>
    <row r="509" spans="1:12" ht="24.95" customHeight="1">
      <c r="A509" s="524" t="s">
        <v>637</v>
      </c>
      <c r="B509" s="524" t="s">
        <v>292</v>
      </c>
      <c r="C509" s="518" t="s">
        <v>247</v>
      </c>
      <c r="D509" s="518">
        <v>49</v>
      </c>
      <c r="E509" s="518">
        <v>6</v>
      </c>
      <c r="F509" s="518">
        <v>4</v>
      </c>
      <c r="G509" s="518">
        <v>10</v>
      </c>
      <c r="H509" s="518">
        <v>5</v>
      </c>
      <c r="I509" s="518">
        <v>70</v>
      </c>
      <c r="J509" s="518">
        <v>8.6</v>
      </c>
      <c r="K509" s="521">
        <v>0.49583333333333335</v>
      </c>
      <c r="L509" s="518">
        <v>16.7</v>
      </c>
    </row>
    <row r="510" spans="1:12" ht="24.95" customHeight="1">
      <c r="A510" s="524" t="s">
        <v>638</v>
      </c>
      <c r="B510" s="524" t="s">
        <v>248</v>
      </c>
      <c r="C510" s="518" t="s">
        <v>235</v>
      </c>
      <c r="D510" s="518">
        <v>64</v>
      </c>
      <c r="E510" s="518">
        <v>6</v>
      </c>
      <c r="F510" s="518">
        <v>4</v>
      </c>
      <c r="G510" s="518">
        <v>10</v>
      </c>
      <c r="H510" s="518">
        <v>0</v>
      </c>
      <c r="I510" s="518">
        <v>58</v>
      </c>
      <c r="J510" s="518">
        <v>10.3</v>
      </c>
      <c r="K510" s="521">
        <v>0.375</v>
      </c>
      <c r="L510" s="518">
        <v>12.7</v>
      </c>
    </row>
    <row r="511" spans="1:12" ht="24.95" customHeight="1">
      <c r="A511" s="524" t="s">
        <v>639</v>
      </c>
      <c r="B511" s="518" t="s">
        <v>640</v>
      </c>
      <c r="C511" s="518" t="s">
        <v>247</v>
      </c>
      <c r="D511" s="518">
        <v>38</v>
      </c>
      <c r="E511" s="518">
        <v>5</v>
      </c>
      <c r="F511" s="518">
        <v>5</v>
      </c>
      <c r="G511" s="518">
        <v>10</v>
      </c>
      <c r="H511" s="518">
        <v>1</v>
      </c>
      <c r="I511" s="518">
        <v>56</v>
      </c>
      <c r="J511" s="518">
        <v>8.9</v>
      </c>
      <c r="K511" s="521">
        <v>0.84027777777777779</v>
      </c>
      <c r="L511" s="518">
        <v>25.6</v>
      </c>
    </row>
    <row r="512" spans="1:12" ht="24.95" customHeight="1">
      <c r="A512" s="524" t="s">
        <v>641</v>
      </c>
      <c r="B512" s="524" t="s">
        <v>272</v>
      </c>
      <c r="C512" s="518" t="s">
        <v>247</v>
      </c>
      <c r="D512" s="518">
        <v>49</v>
      </c>
      <c r="E512" s="518">
        <v>5</v>
      </c>
      <c r="F512" s="518">
        <v>5</v>
      </c>
      <c r="G512" s="518">
        <v>10</v>
      </c>
      <c r="H512" s="518">
        <v>1</v>
      </c>
      <c r="I512" s="518">
        <v>54</v>
      </c>
      <c r="J512" s="518">
        <v>9.3000000000000007</v>
      </c>
      <c r="K512" s="521">
        <v>0.6069444444444444</v>
      </c>
      <c r="L512" s="518">
        <v>19.100000000000001</v>
      </c>
    </row>
    <row r="513" spans="1:12" ht="24.95" customHeight="1">
      <c r="A513" s="524" t="s">
        <v>642</v>
      </c>
      <c r="B513" s="524" t="s">
        <v>252</v>
      </c>
      <c r="C513" s="518" t="s">
        <v>239</v>
      </c>
      <c r="D513" s="518">
        <v>46</v>
      </c>
      <c r="E513" s="518">
        <v>5</v>
      </c>
      <c r="F513" s="518">
        <v>5</v>
      </c>
      <c r="G513" s="518">
        <v>10</v>
      </c>
      <c r="H513" s="518">
        <v>0</v>
      </c>
      <c r="I513" s="518">
        <v>56</v>
      </c>
      <c r="J513" s="518">
        <v>8.9</v>
      </c>
      <c r="K513" s="521">
        <v>0.47222222222222227</v>
      </c>
      <c r="L513" s="518">
        <v>16.399999999999999</v>
      </c>
    </row>
    <row r="514" spans="1:12" ht="24.95" customHeight="1">
      <c r="A514" s="524" t="s">
        <v>643</v>
      </c>
      <c r="B514" s="524" t="s">
        <v>240</v>
      </c>
      <c r="C514" s="518" t="s">
        <v>235</v>
      </c>
      <c r="D514" s="518">
        <v>81</v>
      </c>
      <c r="E514" s="518">
        <v>4</v>
      </c>
      <c r="F514" s="518">
        <v>6</v>
      </c>
      <c r="G514" s="518">
        <v>10</v>
      </c>
      <c r="H514" s="518">
        <v>0</v>
      </c>
      <c r="I514" s="518">
        <v>67</v>
      </c>
      <c r="J514" s="518">
        <v>6</v>
      </c>
      <c r="K514" s="521">
        <v>0.61458333333333337</v>
      </c>
      <c r="L514" s="518">
        <v>20.9</v>
      </c>
    </row>
    <row r="515" spans="1:12" ht="24.95" customHeight="1">
      <c r="A515" s="524" t="s">
        <v>197</v>
      </c>
      <c r="B515" s="524" t="s">
        <v>243</v>
      </c>
      <c r="C515" s="518" t="s">
        <v>239</v>
      </c>
      <c r="D515" s="518">
        <v>82</v>
      </c>
      <c r="E515" s="518">
        <v>3</v>
      </c>
      <c r="F515" s="518">
        <v>7</v>
      </c>
      <c r="G515" s="518">
        <v>10</v>
      </c>
      <c r="H515" s="518">
        <v>1</v>
      </c>
      <c r="I515" s="518">
        <v>63</v>
      </c>
      <c r="J515" s="518">
        <v>4.8</v>
      </c>
      <c r="K515" s="521">
        <v>0.33055555555555555</v>
      </c>
      <c r="L515" s="518">
        <v>11.1</v>
      </c>
    </row>
    <row r="516" spans="1:12" ht="24.95" customHeight="1">
      <c r="A516" s="524" t="s">
        <v>644</v>
      </c>
      <c r="B516" s="524" t="s">
        <v>272</v>
      </c>
      <c r="C516" s="518" t="s">
        <v>239</v>
      </c>
      <c r="D516" s="518">
        <v>55</v>
      </c>
      <c r="E516" s="518">
        <v>3</v>
      </c>
      <c r="F516" s="518">
        <v>7</v>
      </c>
      <c r="G516" s="518">
        <v>10</v>
      </c>
      <c r="H516" s="518">
        <v>0</v>
      </c>
      <c r="I516" s="518">
        <v>60</v>
      </c>
      <c r="J516" s="518">
        <v>5</v>
      </c>
      <c r="K516" s="521">
        <v>0.4236111111111111</v>
      </c>
      <c r="L516" s="518">
        <v>14.8</v>
      </c>
    </row>
    <row r="517" spans="1:12" ht="24.95" customHeight="1">
      <c r="A517" s="524" t="s">
        <v>645</v>
      </c>
      <c r="B517" s="524" t="s">
        <v>246</v>
      </c>
      <c r="C517" s="518" t="s">
        <v>247</v>
      </c>
      <c r="D517" s="518">
        <v>25</v>
      </c>
      <c r="E517" s="518">
        <v>3</v>
      </c>
      <c r="F517" s="518">
        <v>7</v>
      </c>
      <c r="G517" s="518">
        <v>10</v>
      </c>
      <c r="H517" s="518">
        <v>2</v>
      </c>
      <c r="I517" s="518">
        <v>54</v>
      </c>
      <c r="J517" s="518">
        <v>5.6</v>
      </c>
      <c r="K517" s="521">
        <v>0.72986111111111107</v>
      </c>
      <c r="L517" s="518">
        <v>22.9</v>
      </c>
    </row>
    <row r="518" spans="1:12" ht="24.95" customHeight="1">
      <c r="A518" s="524" t="s">
        <v>646</v>
      </c>
      <c r="B518" s="524" t="s">
        <v>240</v>
      </c>
      <c r="C518" s="518" t="s">
        <v>239</v>
      </c>
      <c r="D518" s="518">
        <v>47</v>
      </c>
      <c r="E518" s="518">
        <v>3</v>
      </c>
      <c r="F518" s="518">
        <v>7</v>
      </c>
      <c r="G518" s="518">
        <v>10</v>
      </c>
      <c r="H518" s="518">
        <v>0</v>
      </c>
      <c r="I518" s="518">
        <v>50</v>
      </c>
      <c r="J518" s="518">
        <v>6</v>
      </c>
      <c r="K518" s="521">
        <v>0.35902777777777778</v>
      </c>
      <c r="L518" s="518">
        <v>12.4</v>
      </c>
    </row>
    <row r="519" spans="1:12" ht="24.95" customHeight="1">
      <c r="A519" s="524" t="s">
        <v>647</v>
      </c>
      <c r="B519" s="518" t="s">
        <v>283</v>
      </c>
      <c r="C519" s="518" t="s">
        <v>247</v>
      </c>
      <c r="D519" s="518">
        <v>59</v>
      </c>
      <c r="E519" s="518">
        <v>2</v>
      </c>
      <c r="F519" s="518">
        <v>8</v>
      </c>
      <c r="G519" s="518">
        <v>10</v>
      </c>
      <c r="H519" s="518">
        <v>0</v>
      </c>
      <c r="I519" s="518">
        <v>78</v>
      </c>
      <c r="J519" s="518">
        <v>2.6</v>
      </c>
      <c r="K519" s="521">
        <v>0.87361111111111101</v>
      </c>
      <c r="L519" s="518">
        <v>27.4</v>
      </c>
    </row>
    <row r="520" spans="1:12" ht="24.95" customHeight="1">
      <c r="A520" s="524" t="s">
        <v>648</v>
      </c>
      <c r="B520" s="518" t="s">
        <v>649</v>
      </c>
      <c r="C520" s="518" t="s">
        <v>235</v>
      </c>
      <c r="D520" s="518">
        <v>67</v>
      </c>
      <c r="E520" s="518">
        <v>2</v>
      </c>
      <c r="F520" s="518">
        <v>8</v>
      </c>
      <c r="G520" s="518">
        <v>10</v>
      </c>
      <c r="H520" s="518">
        <v>0</v>
      </c>
      <c r="I520" s="518">
        <v>56</v>
      </c>
      <c r="J520" s="518">
        <v>3.6</v>
      </c>
      <c r="K520" s="521">
        <v>0.45277777777777778</v>
      </c>
      <c r="L520" s="518">
        <v>17.2</v>
      </c>
    </row>
    <row r="521" spans="1:12" ht="24.95" customHeight="1">
      <c r="A521" s="524" t="s">
        <v>650</v>
      </c>
      <c r="B521" s="524" t="s">
        <v>237</v>
      </c>
      <c r="C521" s="518" t="s">
        <v>247</v>
      </c>
      <c r="D521" s="518">
        <v>31</v>
      </c>
      <c r="E521" s="518">
        <v>2</v>
      </c>
      <c r="F521" s="518">
        <v>8</v>
      </c>
      <c r="G521" s="518">
        <v>10</v>
      </c>
      <c r="H521" s="518">
        <v>2</v>
      </c>
      <c r="I521" s="518">
        <v>30</v>
      </c>
      <c r="J521" s="518">
        <v>6.7</v>
      </c>
      <c r="K521" s="521">
        <v>0.72986111111111107</v>
      </c>
      <c r="L521" s="518">
        <v>23.5</v>
      </c>
    </row>
    <row r="522" spans="1:12" ht="24.95" customHeight="1">
      <c r="A522" s="524" t="s">
        <v>651</v>
      </c>
      <c r="B522" s="524" t="s">
        <v>243</v>
      </c>
      <c r="C522" s="518" t="s">
        <v>247</v>
      </c>
      <c r="D522" s="518">
        <v>33</v>
      </c>
      <c r="E522" s="518">
        <v>2</v>
      </c>
      <c r="F522" s="518">
        <v>8</v>
      </c>
      <c r="G522" s="518">
        <v>10</v>
      </c>
      <c r="H522" s="518">
        <v>0</v>
      </c>
      <c r="I522" s="518">
        <v>27</v>
      </c>
      <c r="J522" s="518">
        <v>7.4</v>
      </c>
      <c r="K522" s="521">
        <v>0.63541666666666663</v>
      </c>
      <c r="L522" s="518">
        <v>18.8</v>
      </c>
    </row>
    <row r="523" spans="1:12" ht="24.95" customHeight="1">
      <c r="A523" s="524" t="s">
        <v>652</v>
      </c>
      <c r="B523" s="524" t="s">
        <v>236</v>
      </c>
      <c r="C523" s="518" t="s">
        <v>239</v>
      </c>
      <c r="D523" s="518">
        <v>19</v>
      </c>
      <c r="E523" s="518">
        <v>2</v>
      </c>
      <c r="F523" s="518">
        <v>8</v>
      </c>
      <c r="G523" s="518">
        <v>10</v>
      </c>
      <c r="H523" s="518">
        <v>0</v>
      </c>
      <c r="I523" s="518">
        <v>23</v>
      </c>
      <c r="J523" s="518">
        <v>8.6999999999999993</v>
      </c>
      <c r="K523" s="521">
        <v>0.52638888888888891</v>
      </c>
      <c r="L523" s="518">
        <v>17.100000000000001</v>
      </c>
    </row>
    <row r="524" spans="1:12" ht="24.95" customHeight="1">
      <c r="A524" s="524" t="s">
        <v>653</v>
      </c>
      <c r="B524" s="524" t="s">
        <v>249</v>
      </c>
      <c r="C524" s="518" t="s">
        <v>247</v>
      </c>
      <c r="D524" s="518">
        <v>54</v>
      </c>
      <c r="E524" s="518">
        <v>1</v>
      </c>
      <c r="F524" s="518">
        <v>9</v>
      </c>
      <c r="G524" s="518">
        <v>10</v>
      </c>
      <c r="H524" s="518">
        <v>0</v>
      </c>
      <c r="I524" s="518">
        <v>48</v>
      </c>
      <c r="J524" s="518">
        <v>2.1</v>
      </c>
      <c r="K524" s="521">
        <v>0.71180555555555547</v>
      </c>
      <c r="L524" s="518">
        <v>23.7</v>
      </c>
    </row>
    <row r="525" spans="1:12" ht="24.95" customHeight="1">
      <c r="A525" s="524" t="s">
        <v>654</v>
      </c>
      <c r="B525" s="524" t="s">
        <v>254</v>
      </c>
      <c r="C525" s="518" t="s">
        <v>247</v>
      </c>
      <c r="D525" s="518">
        <v>34</v>
      </c>
      <c r="E525" s="518">
        <v>1</v>
      </c>
      <c r="F525" s="518">
        <v>9</v>
      </c>
      <c r="G525" s="518">
        <v>10</v>
      </c>
      <c r="H525" s="518">
        <v>0</v>
      </c>
      <c r="I525" s="518">
        <v>53</v>
      </c>
      <c r="J525" s="518">
        <v>1.9</v>
      </c>
      <c r="K525" s="521">
        <v>0.90972222222222221</v>
      </c>
      <c r="L525" s="518">
        <v>26.7</v>
      </c>
    </row>
    <row r="526" spans="1:12" ht="24.95" customHeight="1">
      <c r="A526" s="524" t="s">
        <v>655</v>
      </c>
      <c r="B526" s="524" t="s">
        <v>236</v>
      </c>
      <c r="C526" s="518" t="s">
        <v>247</v>
      </c>
      <c r="D526" s="518">
        <v>68</v>
      </c>
      <c r="E526" s="518">
        <v>0</v>
      </c>
      <c r="F526" s="518">
        <v>10</v>
      </c>
      <c r="G526" s="518">
        <v>10</v>
      </c>
      <c r="H526" s="518">
        <v>0</v>
      </c>
      <c r="I526" s="518">
        <v>60</v>
      </c>
      <c r="J526" s="518">
        <v>0</v>
      </c>
      <c r="K526" s="521">
        <v>0.73125000000000007</v>
      </c>
      <c r="L526" s="518">
        <v>24.1</v>
      </c>
    </row>
    <row r="527" spans="1:12" ht="24.95" customHeight="1">
      <c r="A527" s="524" t="s">
        <v>656</v>
      </c>
      <c r="B527" s="524" t="s">
        <v>234</v>
      </c>
      <c r="C527" s="518" t="s">
        <v>247</v>
      </c>
      <c r="D527" s="518">
        <v>54</v>
      </c>
      <c r="E527" s="518">
        <v>0</v>
      </c>
      <c r="F527" s="518">
        <v>10</v>
      </c>
      <c r="G527" s="518">
        <v>10</v>
      </c>
      <c r="H527" s="518">
        <v>0</v>
      </c>
      <c r="I527" s="518">
        <v>50</v>
      </c>
      <c r="J527" s="518">
        <v>0</v>
      </c>
      <c r="K527" s="521">
        <v>0.64444444444444449</v>
      </c>
      <c r="L527" s="518">
        <v>20.8</v>
      </c>
    </row>
    <row r="528" spans="1:12" ht="24.95" customHeight="1">
      <c r="A528" s="524" t="s">
        <v>657</v>
      </c>
      <c r="B528" s="524" t="s">
        <v>292</v>
      </c>
      <c r="C528" s="518" t="s">
        <v>242</v>
      </c>
      <c r="D528" s="518">
        <v>77</v>
      </c>
      <c r="E528" s="518">
        <v>5</v>
      </c>
      <c r="F528" s="518">
        <v>4</v>
      </c>
      <c r="G528" s="518">
        <v>9</v>
      </c>
      <c r="H528" s="518">
        <v>1</v>
      </c>
      <c r="I528" s="518">
        <v>31</v>
      </c>
      <c r="J528" s="518">
        <v>16.100000000000001</v>
      </c>
      <c r="K528" s="521">
        <v>0.26874999999999999</v>
      </c>
      <c r="L528" s="518">
        <v>9.9</v>
      </c>
    </row>
    <row r="529" spans="1:12" ht="24.95" customHeight="1">
      <c r="A529" s="524" t="s">
        <v>658</v>
      </c>
      <c r="B529" s="524" t="s">
        <v>234</v>
      </c>
      <c r="C529" s="518" t="s">
        <v>235</v>
      </c>
      <c r="D529" s="518">
        <v>36</v>
      </c>
      <c r="E529" s="518">
        <v>5</v>
      </c>
      <c r="F529" s="518">
        <v>4</v>
      </c>
      <c r="G529" s="518">
        <v>9</v>
      </c>
      <c r="H529" s="518">
        <v>0</v>
      </c>
      <c r="I529" s="518">
        <v>36</v>
      </c>
      <c r="J529" s="518">
        <v>13.9</v>
      </c>
      <c r="K529" s="521">
        <v>0.4368055555555555</v>
      </c>
      <c r="L529" s="518">
        <v>14.1</v>
      </c>
    </row>
    <row r="530" spans="1:12" ht="24.95" customHeight="1">
      <c r="A530" s="524" t="s">
        <v>659</v>
      </c>
      <c r="B530" s="524" t="s">
        <v>237</v>
      </c>
      <c r="C530" s="518" t="s">
        <v>239</v>
      </c>
      <c r="D530" s="518">
        <v>80</v>
      </c>
      <c r="E530" s="518">
        <v>4</v>
      </c>
      <c r="F530" s="518">
        <v>5</v>
      </c>
      <c r="G530" s="518">
        <v>9</v>
      </c>
      <c r="H530" s="518">
        <v>0</v>
      </c>
      <c r="I530" s="518">
        <v>61</v>
      </c>
      <c r="J530" s="518">
        <v>6.6</v>
      </c>
      <c r="K530" s="521">
        <v>0.40972222222222227</v>
      </c>
      <c r="L530" s="518">
        <v>16.100000000000001</v>
      </c>
    </row>
    <row r="531" spans="1:12" ht="24.95" customHeight="1">
      <c r="A531" s="524" t="s">
        <v>660</v>
      </c>
      <c r="B531" s="524" t="s">
        <v>243</v>
      </c>
      <c r="C531" s="518" t="s">
        <v>239</v>
      </c>
      <c r="D531" s="518">
        <v>62</v>
      </c>
      <c r="E531" s="518">
        <v>4</v>
      </c>
      <c r="F531" s="518">
        <v>5</v>
      </c>
      <c r="G531" s="518">
        <v>9</v>
      </c>
      <c r="H531" s="518">
        <v>0</v>
      </c>
      <c r="I531" s="518">
        <v>60</v>
      </c>
      <c r="J531" s="518">
        <v>6.7</v>
      </c>
      <c r="K531" s="521">
        <v>0.4680555555555555</v>
      </c>
      <c r="L531" s="518">
        <v>15.8</v>
      </c>
    </row>
    <row r="532" spans="1:12" ht="24.95" customHeight="1">
      <c r="A532" s="524" t="s">
        <v>661</v>
      </c>
      <c r="B532" s="524" t="s">
        <v>267</v>
      </c>
      <c r="C532" s="518" t="s">
        <v>239</v>
      </c>
      <c r="D532" s="518">
        <v>60</v>
      </c>
      <c r="E532" s="518">
        <v>4</v>
      </c>
      <c r="F532" s="518">
        <v>5</v>
      </c>
      <c r="G532" s="518">
        <v>9</v>
      </c>
      <c r="H532" s="518">
        <v>0</v>
      </c>
      <c r="I532" s="518">
        <v>52</v>
      </c>
      <c r="J532" s="518">
        <v>7.7</v>
      </c>
      <c r="K532" s="521">
        <v>0.44305555555555554</v>
      </c>
      <c r="L532" s="518">
        <v>15.8</v>
      </c>
    </row>
    <row r="533" spans="1:12" ht="24.95" customHeight="1">
      <c r="A533" s="524" t="s">
        <v>662</v>
      </c>
      <c r="B533" s="524" t="s">
        <v>253</v>
      </c>
      <c r="C533" s="518" t="s">
        <v>235</v>
      </c>
      <c r="D533" s="518">
        <v>28</v>
      </c>
      <c r="E533" s="518">
        <v>4</v>
      </c>
      <c r="F533" s="518">
        <v>5</v>
      </c>
      <c r="G533" s="518">
        <v>9</v>
      </c>
      <c r="H533" s="518">
        <v>1</v>
      </c>
      <c r="I533" s="518">
        <v>51</v>
      </c>
      <c r="J533" s="518">
        <v>7.8</v>
      </c>
      <c r="K533" s="521">
        <v>0.5805555555555556</v>
      </c>
      <c r="L533" s="518">
        <v>18</v>
      </c>
    </row>
    <row r="534" spans="1:12" ht="24.95" customHeight="1">
      <c r="A534" s="524" t="s">
        <v>663</v>
      </c>
      <c r="B534" s="524" t="s">
        <v>240</v>
      </c>
      <c r="C534" s="518" t="s">
        <v>235</v>
      </c>
      <c r="D534" s="518">
        <v>28</v>
      </c>
      <c r="E534" s="518">
        <v>4</v>
      </c>
      <c r="F534" s="518">
        <v>5</v>
      </c>
      <c r="G534" s="518">
        <v>9</v>
      </c>
      <c r="H534" s="518">
        <v>1</v>
      </c>
      <c r="I534" s="518">
        <v>24</v>
      </c>
      <c r="J534" s="518">
        <v>16.7</v>
      </c>
      <c r="K534" s="521">
        <v>0.43194444444444446</v>
      </c>
      <c r="L534" s="518">
        <v>14.1</v>
      </c>
    </row>
    <row r="535" spans="1:12" ht="24.95" customHeight="1">
      <c r="A535" s="524" t="s">
        <v>664</v>
      </c>
      <c r="B535" s="524" t="s">
        <v>335</v>
      </c>
      <c r="C535" s="518" t="s">
        <v>247</v>
      </c>
      <c r="D535" s="518">
        <v>65</v>
      </c>
      <c r="E535" s="518">
        <v>3</v>
      </c>
      <c r="F535" s="518">
        <v>6</v>
      </c>
      <c r="G535" s="518">
        <v>9</v>
      </c>
      <c r="H535" s="518">
        <v>1</v>
      </c>
      <c r="I535" s="518">
        <v>92</v>
      </c>
      <c r="J535" s="518">
        <v>3.3</v>
      </c>
      <c r="K535" s="521">
        <v>0.74861111111111101</v>
      </c>
      <c r="L535" s="518">
        <v>24.8</v>
      </c>
    </row>
    <row r="536" spans="1:12" ht="24.95" customHeight="1">
      <c r="A536" s="524" t="s">
        <v>665</v>
      </c>
      <c r="B536" s="524" t="s">
        <v>253</v>
      </c>
      <c r="C536" s="518" t="s">
        <v>247</v>
      </c>
      <c r="D536" s="518">
        <v>47</v>
      </c>
      <c r="E536" s="518">
        <v>3</v>
      </c>
      <c r="F536" s="518">
        <v>6</v>
      </c>
      <c r="G536" s="518">
        <v>9</v>
      </c>
      <c r="H536" s="518">
        <v>0</v>
      </c>
      <c r="I536" s="518">
        <v>40</v>
      </c>
      <c r="J536" s="518">
        <v>7.5</v>
      </c>
      <c r="K536" s="521">
        <v>0.74791666666666667</v>
      </c>
      <c r="L536" s="518">
        <v>24.2</v>
      </c>
    </row>
    <row r="537" spans="1:12" ht="24.95" customHeight="1">
      <c r="A537" s="524" t="s">
        <v>222</v>
      </c>
      <c r="B537" s="524" t="s">
        <v>246</v>
      </c>
      <c r="C537" s="518" t="s">
        <v>247</v>
      </c>
      <c r="D537" s="518">
        <v>49</v>
      </c>
      <c r="E537" s="518">
        <v>3</v>
      </c>
      <c r="F537" s="518">
        <v>6</v>
      </c>
      <c r="G537" s="518">
        <v>9</v>
      </c>
      <c r="H537" s="518">
        <v>0</v>
      </c>
      <c r="I537" s="518">
        <v>82</v>
      </c>
      <c r="J537" s="518">
        <v>3.7</v>
      </c>
      <c r="K537" s="521">
        <v>0.71666666666666667</v>
      </c>
      <c r="L537" s="518">
        <v>22.9</v>
      </c>
    </row>
    <row r="538" spans="1:12" ht="24.95" customHeight="1">
      <c r="A538" s="524" t="s">
        <v>187</v>
      </c>
      <c r="B538" s="524" t="s">
        <v>243</v>
      </c>
      <c r="C538" s="518" t="s">
        <v>235</v>
      </c>
      <c r="D538" s="518">
        <v>17</v>
      </c>
      <c r="E538" s="518">
        <v>3</v>
      </c>
      <c r="F538" s="518">
        <v>6</v>
      </c>
      <c r="G538" s="518">
        <v>9</v>
      </c>
      <c r="H538" s="518">
        <v>2</v>
      </c>
      <c r="I538" s="518">
        <v>22</v>
      </c>
      <c r="J538" s="518">
        <v>13.6</v>
      </c>
      <c r="K538" s="521">
        <v>0.56111111111111112</v>
      </c>
      <c r="L538" s="518">
        <v>17.5</v>
      </c>
    </row>
    <row r="539" spans="1:12" ht="24.95" customHeight="1">
      <c r="A539" s="524" t="s">
        <v>666</v>
      </c>
      <c r="B539" s="518" t="s">
        <v>667</v>
      </c>
      <c r="C539" s="518" t="s">
        <v>247</v>
      </c>
      <c r="D539" s="518">
        <v>77</v>
      </c>
      <c r="E539" s="518">
        <v>2</v>
      </c>
      <c r="F539" s="518">
        <v>7</v>
      </c>
      <c r="G539" s="518">
        <v>9</v>
      </c>
      <c r="H539" s="518">
        <v>0</v>
      </c>
      <c r="I539" s="518">
        <v>73</v>
      </c>
      <c r="J539" s="518">
        <v>2.7</v>
      </c>
      <c r="K539" s="521">
        <v>0.72152777777777777</v>
      </c>
      <c r="L539" s="518">
        <v>23.8</v>
      </c>
    </row>
    <row r="540" spans="1:12" ht="24.95" customHeight="1">
      <c r="A540" s="524" t="s">
        <v>668</v>
      </c>
      <c r="B540" s="518" t="s">
        <v>669</v>
      </c>
      <c r="C540" s="518" t="s">
        <v>247</v>
      </c>
      <c r="D540" s="518">
        <v>41</v>
      </c>
      <c r="E540" s="518">
        <v>2</v>
      </c>
      <c r="F540" s="518">
        <v>7</v>
      </c>
      <c r="G540" s="518">
        <v>9</v>
      </c>
      <c r="H540" s="518">
        <v>4</v>
      </c>
      <c r="I540" s="518">
        <v>56</v>
      </c>
      <c r="J540" s="518">
        <v>3.6</v>
      </c>
      <c r="K540" s="521">
        <v>0.81874999999999998</v>
      </c>
      <c r="L540" s="518">
        <v>24.8</v>
      </c>
    </row>
    <row r="541" spans="1:12" ht="24.95" customHeight="1">
      <c r="A541" s="524" t="s">
        <v>670</v>
      </c>
      <c r="B541" s="524" t="s">
        <v>269</v>
      </c>
      <c r="C541" s="518" t="s">
        <v>247</v>
      </c>
      <c r="D541" s="518">
        <v>45</v>
      </c>
      <c r="E541" s="518">
        <v>2</v>
      </c>
      <c r="F541" s="518">
        <v>7</v>
      </c>
      <c r="G541" s="518">
        <v>9</v>
      </c>
      <c r="H541" s="518">
        <v>2</v>
      </c>
      <c r="I541" s="518">
        <v>29</v>
      </c>
      <c r="J541" s="518">
        <v>6.9</v>
      </c>
      <c r="K541" s="521">
        <v>0.56666666666666665</v>
      </c>
      <c r="L541" s="518">
        <v>20.100000000000001</v>
      </c>
    </row>
    <row r="542" spans="1:12" ht="24.95" customHeight="1">
      <c r="A542" s="524" t="s">
        <v>671</v>
      </c>
      <c r="B542" s="524" t="s">
        <v>279</v>
      </c>
      <c r="C542" s="518" t="s">
        <v>235</v>
      </c>
      <c r="D542" s="518">
        <v>12</v>
      </c>
      <c r="E542" s="518">
        <v>2</v>
      </c>
      <c r="F542" s="518">
        <v>7</v>
      </c>
      <c r="G542" s="518">
        <v>9</v>
      </c>
      <c r="H542" s="518">
        <v>1</v>
      </c>
      <c r="I542" s="518">
        <v>13</v>
      </c>
      <c r="J542" s="518">
        <v>15.4</v>
      </c>
      <c r="K542" s="521">
        <v>0.58611111111111114</v>
      </c>
      <c r="L542" s="518">
        <v>22.8</v>
      </c>
    </row>
    <row r="543" spans="1:12" ht="24.95" customHeight="1">
      <c r="A543" s="524" t="s">
        <v>672</v>
      </c>
      <c r="B543" s="524" t="s">
        <v>306</v>
      </c>
      <c r="C543" s="518" t="s">
        <v>247</v>
      </c>
      <c r="D543" s="518">
        <v>68</v>
      </c>
      <c r="E543" s="518">
        <v>1</v>
      </c>
      <c r="F543" s="518">
        <v>8</v>
      </c>
      <c r="G543" s="518">
        <v>9</v>
      </c>
      <c r="H543" s="518">
        <v>0</v>
      </c>
      <c r="I543" s="518">
        <v>47</v>
      </c>
      <c r="J543" s="518">
        <v>2.1</v>
      </c>
      <c r="K543" s="521">
        <v>0.74236111111111114</v>
      </c>
      <c r="L543" s="518">
        <v>22.7</v>
      </c>
    </row>
    <row r="544" spans="1:12" ht="24.95" customHeight="1">
      <c r="A544" s="524" t="s">
        <v>673</v>
      </c>
      <c r="B544" s="524" t="s">
        <v>249</v>
      </c>
      <c r="C544" s="518" t="s">
        <v>247</v>
      </c>
      <c r="D544" s="518">
        <v>68</v>
      </c>
      <c r="E544" s="518">
        <v>1</v>
      </c>
      <c r="F544" s="518">
        <v>8</v>
      </c>
      <c r="G544" s="518">
        <v>9</v>
      </c>
      <c r="H544" s="518">
        <v>0</v>
      </c>
      <c r="I544" s="518">
        <v>52</v>
      </c>
      <c r="J544" s="518">
        <v>1.9</v>
      </c>
      <c r="K544" s="521">
        <v>0.71944444444444444</v>
      </c>
      <c r="L544" s="518">
        <v>23.9</v>
      </c>
    </row>
    <row r="545" spans="1:12" ht="24.95" customHeight="1">
      <c r="A545" s="524" t="s">
        <v>674</v>
      </c>
      <c r="B545" s="524" t="s">
        <v>279</v>
      </c>
      <c r="C545" s="518" t="s">
        <v>247</v>
      </c>
      <c r="D545" s="518">
        <v>62</v>
      </c>
      <c r="E545" s="518">
        <v>1</v>
      </c>
      <c r="F545" s="518">
        <v>8</v>
      </c>
      <c r="G545" s="518">
        <v>9</v>
      </c>
      <c r="H545" s="518">
        <v>0</v>
      </c>
      <c r="I545" s="518">
        <v>58</v>
      </c>
      <c r="J545" s="518">
        <v>1.7</v>
      </c>
      <c r="K545" s="521">
        <v>0.7006944444444444</v>
      </c>
      <c r="L545" s="518">
        <v>22.5</v>
      </c>
    </row>
    <row r="546" spans="1:12" ht="24.95" customHeight="1">
      <c r="A546" s="524" t="s">
        <v>675</v>
      </c>
      <c r="B546" s="518" t="s">
        <v>283</v>
      </c>
      <c r="C546" s="518" t="s">
        <v>247</v>
      </c>
      <c r="D546" s="518">
        <v>48</v>
      </c>
      <c r="E546" s="518">
        <v>1</v>
      </c>
      <c r="F546" s="518">
        <v>8</v>
      </c>
      <c r="G546" s="518">
        <v>9</v>
      </c>
      <c r="H546" s="518">
        <v>3</v>
      </c>
      <c r="I546" s="518">
        <v>61</v>
      </c>
      <c r="J546" s="518">
        <v>1.6</v>
      </c>
      <c r="K546" s="521">
        <v>0.68263888888888891</v>
      </c>
      <c r="L546" s="518">
        <v>23.1</v>
      </c>
    </row>
    <row r="547" spans="1:12" ht="24.95" customHeight="1">
      <c r="A547" s="524" t="s">
        <v>676</v>
      </c>
      <c r="B547" s="524" t="s">
        <v>254</v>
      </c>
      <c r="C547" s="518" t="s">
        <v>242</v>
      </c>
      <c r="D547" s="518">
        <v>64</v>
      </c>
      <c r="E547" s="518">
        <v>5</v>
      </c>
      <c r="F547" s="518">
        <v>3</v>
      </c>
      <c r="G547" s="518">
        <v>8</v>
      </c>
      <c r="H547" s="518">
        <v>0</v>
      </c>
      <c r="I547" s="518">
        <v>93</v>
      </c>
      <c r="J547" s="518">
        <v>5.4</v>
      </c>
      <c r="K547" s="521">
        <v>0.3659722222222222</v>
      </c>
      <c r="L547" s="518">
        <v>12.2</v>
      </c>
    </row>
    <row r="548" spans="1:12" ht="24.95" customHeight="1">
      <c r="A548" s="524" t="s">
        <v>677</v>
      </c>
      <c r="B548" s="524" t="s">
        <v>335</v>
      </c>
      <c r="C548" s="518" t="s">
        <v>235</v>
      </c>
      <c r="D548" s="518">
        <v>20</v>
      </c>
      <c r="E548" s="518">
        <v>5</v>
      </c>
      <c r="F548" s="518">
        <v>3</v>
      </c>
      <c r="G548" s="518">
        <v>8</v>
      </c>
      <c r="H548" s="518">
        <v>1</v>
      </c>
      <c r="I548" s="518">
        <v>38</v>
      </c>
      <c r="J548" s="518">
        <v>13.2</v>
      </c>
      <c r="K548" s="521">
        <v>0.78680555555555554</v>
      </c>
      <c r="L548" s="518">
        <v>25.1</v>
      </c>
    </row>
    <row r="549" spans="1:12" ht="24.95" customHeight="1">
      <c r="A549" s="524" t="s">
        <v>678</v>
      </c>
      <c r="B549" s="524" t="s">
        <v>296</v>
      </c>
      <c r="C549" s="518" t="s">
        <v>239</v>
      </c>
      <c r="D549" s="518">
        <v>52</v>
      </c>
      <c r="E549" s="518">
        <v>4</v>
      </c>
      <c r="F549" s="518">
        <v>4</v>
      </c>
      <c r="G549" s="518">
        <v>8</v>
      </c>
      <c r="H549" s="518">
        <v>0</v>
      </c>
      <c r="I549" s="518">
        <v>64</v>
      </c>
      <c r="J549" s="518">
        <v>6.3</v>
      </c>
      <c r="K549" s="521">
        <v>0.57847222222222217</v>
      </c>
      <c r="L549" s="518">
        <v>19.899999999999999</v>
      </c>
    </row>
    <row r="550" spans="1:12" ht="24.95" customHeight="1">
      <c r="A550" s="524" t="s">
        <v>679</v>
      </c>
      <c r="B550" s="524" t="s">
        <v>274</v>
      </c>
      <c r="C550" s="518" t="s">
        <v>239</v>
      </c>
      <c r="D550" s="518">
        <v>51</v>
      </c>
      <c r="E550" s="518">
        <v>4</v>
      </c>
      <c r="F550" s="518">
        <v>4</v>
      </c>
      <c r="G550" s="518">
        <v>8</v>
      </c>
      <c r="H550" s="518">
        <v>0</v>
      </c>
      <c r="I550" s="518">
        <v>67</v>
      </c>
      <c r="J550" s="518">
        <v>6</v>
      </c>
      <c r="K550" s="521">
        <v>0.45902777777777781</v>
      </c>
      <c r="L550" s="518">
        <v>16.2</v>
      </c>
    </row>
    <row r="551" spans="1:12" ht="24.95" customHeight="1">
      <c r="A551" s="524" t="s">
        <v>680</v>
      </c>
      <c r="B551" s="524" t="s">
        <v>281</v>
      </c>
      <c r="C551" s="518" t="s">
        <v>239</v>
      </c>
      <c r="D551" s="518">
        <v>76</v>
      </c>
      <c r="E551" s="518">
        <v>4</v>
      </c>
      <c r="F551" s="518">
        <v>4</v>
      </c>
      <c r="G551" s="518">
        <v>8</v>
      </c>
      <c r="H551" s="518">
        <v>0</v>
      </c>
      <c r="I551" s="518">
        <v>79</v>
      </c>
      <c r="J551" s="518">
        <v>5.0999999999999996</v>
      </c>
      <c r="K551" s="521">
        <v>0.27986111111111112</v>
      </c>
      <c r="L551" s="518">
        <v>10.7</v>
      </c>
    </row>
    <row r="552" spans="1:12" ht="24.95" customHeight="1">
      <c r="A552" s="524" t="s">
        <v>681</v>
      </c>
      <c r="B552" s="524" t="s">
        <v>246</v>
      </c>
      <c r="C552" s="518" t="s">
        <v>239</v>
      </c>
      <c r="D552" s="518">
        <v>19</v>
      </c>
      <c r="E552" s="518">
        <v>4</v>
      </c>
      <c r="F552" s="518">
        <v>4</v>
      </c>
      <c r="G552" s="518">
        <v>8</v>
      </c>
      <c r="H552" s="518">
        <v>1</v>
      </c>
      <c r="I552" s="518">
        <v>36</v>
      </c>
      <c r="J552" s="518">
        <v>11.1</v>
      </c>
      <c r="K552" s="521">
        <v>0.60277777777777775</v>
      </c>
      <c r="L552" s="518">
        <v>20.5</v>
      </c>
    </row>
    <row r="553" spans="1:12" ht="24.95" customHeight="1">
      <c r="A553" s="524" t="s">
        <v>682</v>
      </c>
      <c r="B553" s="524" t="s">
        <v>248</v>
      </c>
      <c r="C553" s="518" t="s">
        <v>242</v>
      </c>
      <c r="D553" s="518">
        <v>71</v>
      </c>
      <c r="E553" s="518">
        <v>3</v>
      </c>
      <c r="F553" s="518">
        <v>5</v>
      </c>
      <c r="G553" s="518">
        <v>8</v>
      </c>
      <c r="H553" s="518">
        <v>0</v>
      </c>
      <c r="I553" s="518">
        <v>74</v>
      </c>
      <c r="J553" s="518">
        <v>4.0999999999999996</v>
      </c>
      <c r="K553" s="521">
        <v>0.42291666666666666</v>
      </c>
      <c r="L553" s="518">
        <v>14.3</v>
      </c>
    </row>
    <row r="554" spans="1:12" ht="24.95" customHeight="1">
      <c r="A554" s="524" t="s">
        <v>683</v>
      </c>
      <c r="B554" s="518" t="s">
        <v>684</v>
      </c>
      <c r="C554" s="518" t="s">
        <v>247</v>
      </c>
      <c r="D554" s="518">
        <v>73</v>
      </c>
      <c r="E554" s="518">
        <v>2</v>
      </c>
      <c r="F554" s="518">
        <v>6</v>
      </c>
      <c r="G554" s="518">
        <v>8</v>
      </c>
      <c r="H554" s="518">
        <v>0</v>
      </c>
      <c r="I554" s="518">
        <v>41</v>
      </c>
      <c r="J554" s="518">
        <v>4.9000000000000004</v>
      </c>
      <c r="K554" s="521">
        <v>0.75486111111111109</v>
      </c>
      <c r="L554" s="518">
        <v>24.6</v>
      </c>
    </row>
    <row r="555" spans="1:12" ht="24.95" customHeight="1">
      <c r="A555" s="524" t="s">
        <v>685</v>
      </c>
      <c r="B555" s="524" t="s">
        <v>306</v>
      </c>
      <c r="C555" s="518" t="s">
        <v>247</v>
      </c>
      <c r="D555" s="518">
        <v>64</v>
      </c>
      <c r="E555" s="518">
        <v>2</v>
      </c>
      <c r="F555" s="518">
        <v>6</v>
      </c>
      <c r="G555" s="518">
        <v>8</v>
      </c>
      <c r="H555" s="518">
        <v>0</v>
      </c>
      <c r="I555" s="518">
        <v>40</v>
      </c>
      <c r="J555" s="518">
        <v>5</v>
      </c>
      <c r="K555" s="521">
        <v>0.7909722222222223</v>
      </c>
      <c r="L555" s="518">
        <v>24.2</v>
      </c>
    </row>
    <row r="556" spans="1:12" ht="24.95" customHeight="1">
      <c r="A556" s="524" t="s">
        <v>686</v>
      </c>
      <c r="B556" s="524" t="s">
        <v>267</v>
      </c>
      <c r="C556" s="518" t="s">
        <v>247</v>
      </c>
      <c r="D556" s="518">
        <v>64</v>
      </c>
      <c r="E556" s="518">
        <v>2</v>
      </c>
      <c r="F556" s="518">
        <v>6</v>
      </c>
      <c r="G556" s="518">
        <v>8</v>
      </c>
      <c r="H556" s="518">
        <v>0</v>
      </c>
      <c r="I556" s="518">
        <v>54</v>
      </c>
      <c r="J556" s="518">
        <v>3.7</v>
      </c>
      <c r="K556" s="521">
        <v>0.72777777777777775</v>
      </c>
      <c r="L556" s="518">
        <v>23.9</v>
      </c>
    </row>
    <row r="557" spans="1:12" ht="24.95" customHeight="1">
      <c r="A557" s="524" t="s">
        <v>687</v>
      </c>
      <c r="B557" s="524" t="s">
        <v>269</v>
      </c>
      <c r="C557" s="518" t="s">
        <v>247</v>
      </c>
      <c r="D557" s="518">
        <v>53</v>
      </c>
      <c r="E557" s="518">
        <v>2</v>
      </c>
      <c r="F557" s="518">
        <v>6</v>
      </c>
      <c r="G557" s="518">
        <v>8</v>
      </c>
      <c r="H557" s="518">
        <v>1</v>
      </c>
      <c r="I557" s="518">
        <v>30</v>
      </c>
      <c r="J557" s="518">
        <v>6.7</v>
      </c>
      <c r="K557" s="521">
        <v>0.60486111111111118</v>
      </c>
      <c r="L557" s="518">
        <v>20.2</v>
      </c>
    </row>
    <row r="558" spans="1:12" ht="24.95" customHeight="1">
      <c r="A558" s="524" t="s">
        <v>688</v>
      </c>
      <c r="B558" s="524" t="s">
        <v>266</v>
      </c>
      <c r="C558" s="518" t="s">
        <v>239</v>
      </c>
      <c r="D558" s="518">
        <v>63</v>
      </c>
      <c r="E558" s="518">
        <v>2</v>
      </c>
      <c r="F558" s="518">
        <v>6</v>
      </c>
      <c r="G558" s="518">
        <v>8</v>
      </c>
      <c r="H558" s="518">
        <v>0</v>
      </c>
      <c r="I558" s="518">
        <v>25</v>
      </c>
      <c r="J558" s="518">
        <v>8</v>
      </c>
      <c r="K558" s="521">
        <v>0.35486111111111113</v>
      </c>
      <c r="L558" s="518">
        <v>12.4</v>
      </c>
    </row>
    <row r="559" spans="1:12" ht="24.95" customHeight="1">
      <c r="A559" s="524" t="s">
        <v>689</v>
      </c>
      <c r="B559" s="518" t="s">
        <v>283</v>
      </c>
      <c r="C559" s="518" t="s">
        <v>242</v>
      </c>
      <c r="D559" s="518">
        <v>37</v>
      </c>
      <c r="E559" s="518">
        <v>2</v>
      </c>
      <c r="F559" s="518">
        <v>6</v>
      </c>
      <c r="G559" s="518">
        <v>8</v>
      </c>
      <c r="H559" s="518">
        <v>0</v>
      </c>
      <c r="I559" s="518">
        <v>42</v>
      </c>
      <c r="J559" s="518">
        <v>4.8</v>
      </c>
      <c r="K559" s="521">
        <v>0.48958333333333331</v>
      </c>
      <c r="L559" s="518">
        <v>16.2</v>
      </c>
    </row>
    <row r="560" spans="1:12" ht="24.95" customHeight="1">
      <c r="A560" s="524" t="s">
        <v>690</v>
      </c>
      <c r="B560" s="518" t="s">
        <v>283</v>
      </c>
      <c r="C560" s="518" t="s">
        <v>242</v>
      </c>
      <c r="D560" s="518">
        <v>39</v>
      </c>
      <c r="E560" s="518">
        <v>2</v>
      </c>
      <c r="F560" s="518">
        <v>6</v>
      </c>
      <c r="G560" s="518">
        <v>8</v>
      </c>
      <c r="H560" s="518">
        <v>0</v>
      </c>
      <c r="I560" s="518">
        <v>25</v>
      </c>
      <c r="J560" s="518">
        <v>8</v>
      </c>
      <c r="K560" s="521">
        <v>0.19722222222222222</v>
      </c>
      <c r="L560" s="518">
        <v>7.4</v>
      </c>
    </row>
    <row r="561" spans="1:12" ht="24.95" customHeight="1">
      <c r="A561" s="524" t="s">
        <v>691</v>
      </c>
      <c r="B561" s="524" t="s">
        <v>245</v>
      </c>
      <c r="C561" s="518" t="s">
        <v>247</v>
      </c>
      <c r="D561" s="518">
        <v>42</v>
      </c>
      <c r="E561" s="518">
        <v>1</v>
      </c>
      <c r="F561" s="518">
        <v>7</v>
      </c>
      <c r="G561" s="518">
        <v>8</v>
      </c>
      <c r="H561" s="518">
        <v>0</v>
      </c>
      <c r="I561" s="518">
        <v>39</v>
      </c>
      <c r="J561" s="518">
        <v>2.6</v>
      </c>
      <c r="K561" s="521">
        <v>0.69374999999999998</v>
      </c>
      <c r="L561" s="518">
        <v>21.5</v>
      </c>
    </row>
    <row r="562" spans="1:12" ht="24.95" customHeight="1">
      <c r="A562" s="524" t="s">
        <v>692</v>
      </c>
      <c r="B562" s="524" t="s">
        <v>272</v>
      </c>
      <c r="C562" s="518" t="s">
        <v>247</v>
      </c>
      <c r="D562" s="518">
        <v>43</v>
      </c>
      <c r="E562" s="518">
        <v>1</v>
      </c>
      <c r="F562" s="518">
        <v>7</v>
      </c>
      <c r="G562" s="518">
        <v>8</v>
      </c>
      <c r="H562" s="518">
        <v>0</v>
      </c>
      <c r="I562" s="518">
        <v>39</v>
      </c>
      <c r="J562" s="518">
        <v>2.6</v>
      </c>
      <c r="K562" s="521">
        <v>0.65763888888888888</v>
      </c>
      <c r="L562" s="518">
        <v>20.100000000000001</v>
      </c>
    </row>
    <row r="563" spans="1:12" ht="24.95" customHeight="1">
      <c r="A563" s="524" t="s">
        <v>693</v>
      </c>
      <c r="B563" s="524" t="s">
        <v>238</v>
      </c>
      <c r="C563" s="518" t="s">
        <v>247</v>
      </c>
      <c r="D563" s="518">
        <v>36</v>
      </c>
      <c r="E563" s="518">
        <v>1</v>
      </c>
      <c r="F563" s="518">
        <v>7</v>
      </c>
      <c r="G563" s="518">
        <v>8</v>
      </c>
      <c r="H563" s="518">
        <v>2</v>
      </c>
      <c r="I563" s="518">
        <v>56</v>
      </c>
      <c r="J563" s="518">
        <v>1.8</v>
      </c>
      <c r="K563" s="521">
        <v>0.6381944444444444</v>
      </c>
      <c r="L563" s="518">
        <v>20.6</v>
      </c>
    </row>
    <row r="564" spans="1:12" ht="24.95" customHeight="1">
      <c r="A564" s="524" t="s">
        <v>694</v>
      </c>
      <c r="B564" s="518" t="s">
        <v>283</v>
      </c>
      <c r="C564" s="518" t="s">
        <v>247</v>
      </c>
      <c r="D564" s="518">
        <v>30</v>
      </c>
      <c r="E564" s="518">
        <v>1</v>
      </c>
      <c r="F564" s="518">
        <v>7</v>
      </c>
      <c r="G564" s="518">
        <v>8</v>
      </c>
      <c r="H564" s="518">
        <v>0</v>
      </c>
      <c r="I564" s="518">
        <v>30</v>
      </c>
      <c r="J564" s="518">
        <v>3.3</v>
      </c>
      <c r="K564" s="521">
        <v>0.74861111111111101</v>
      </c>
      <c r="L564" s="518">
        <v>22.7</v>
      </c>
    </row>
    <row r="565" spans="1:12" ht="24.95" customHeight="1">
      <c r="A565" s="524" t="s">
        <v>695</v>
      </c>
      <c r="B565" s="524" t="s">
        <v>257</v>
      </c>
      <c r="C565" s="518" t="s">
        <v>247</v>
      </c>
      <c r="D565" s="518">
        <v>56</v>
      </c>
      <c r="E565" s="518">
        <v>0</v>
      </c>
      <c r="F565" s="518">
        <v>8</v>
      </c>
      <c r="G565" s="518">
        <v>8</v>
      </c>
      <c r="H565" s="518">
        <v>0</v>
      </c>
      <c r="I565" s="518">
        <v>42</v>
      </c>
      <c r="J565" s="518">
        <v>0</v>
      </c>
      <c r="K565" s="521">
        <v>0.69930555555555562</v>
      </c>
      <c r="L565" s="518">
        <v>21.4</v>
      </c>
    </row>
    <row r="566" spans="1:12" ht="24.95" customHeight="1">
      <c r="A566" s="524" t="s">
        <v>696</v>
      </c>
      <c r="B566" s="518" t="s">
        <v>697</v>
      </c>
      <c r="C566" s="518" t="s">
        <v>235</v>
      </c>
      <c r="D566" s="518">
        <v>77</v>
      </c>
      <c r="E566" s="518">
        <v>5</v>
      </c>
      <c r="F566" s="518">
        <v>2</v>
      </c>
      <c r="G566" s="518">
        <v>7</v>
      </c>
      <c r="H566" s="518">
        <v>0</v>
      </c>
      <c r="I566" s="518">
        <v>102</v>
      </c>
      <c r="J566" s="518">
        <v>4.9000000000000004</v>
      </c>
      <c r="K566" s="521">
        <v>0.53055555555555556</v>
      </c>
      <c r="L566" s="518">
        <v>18.2</v>
      </c>
    </row>
    <row r="567" spans="1:12" ht="24.95" customHeight="1">
      <c r="A567" s="524" t="s">
        <v>698</v>
      </c>
      <c r="B567" s="524" t="s">
        <v>335</v>
      </c>
      <c r="C567" s="518" t="s">
        <v>235</v>
      </c>
      <c r="D567" s="518">
        <v>24</v>
      </c>
      <c r="E567" s="518">
        <v>5</v>
      </c>
      <c r="F567" s="518">
        <v>2</v>
      </c>
      <c r="G567" s="518">
        <v>7</v>
      </c>
      <c r="H567" s="518">
        <v>1</v>
      </c>
      <c r="I567" s="518">
        <v>23</v>
      </c>
      <c r="J567" s="518">
        <v>21.7</v>
      </c>
      <c r="K567" s="521">
        <v>0.4993055555555555</v>
      </c>
      <c r="L567" s="518">
        <v>16.899999999999999</v>
      </c>
    </row>
    <row r="568" spans="1:12" ht="24.95" customHeight="1">
      <c r="A568" s="524" t="s">
        <v>699</v>
      </c>
      <c r="B568" s="524" t="s">
        <v>292</v>
      </c>
      <c r="C568" s="518" t="s">
        <v>235</v>
      </c>
      <c r="D568" s="518">
        <v>55</v>
      </c>
      <c r="E568" s="518">
        <v>4</v>
      </c>
      <c r="F568" s="518">
        <v>3</v>
      </c>
      <c r="G568" s="518">
        <v>7</v>
      </c>
      <c r="H568" s="518">
        <v>1</v>
      </c>
      <c r="I568" s="518">
        <v>52</v>
      </c>
      <c r="J568" s="518">
        <v>7.7</v>
      </c>
      <c r="K568" s="521">
        <v>0.29652777777777778</v>
      </c>
      <c r="L568" s="518">
        <v>11.4</v>
      </c>
    </row>
    <row r="569" spans="1:12" ht="24.95" customHeight="1">
      <c r="A569" s="524" t="s">
        <v>700</v>
      </c>
      <c r="B569" s="518" t="s">
        <v>701</v>
      </c>
      <c r="C569" s="518" t="s">
        <v>239</v>
      </c>
      <c r="D569" s="518">
        <v>48</v>
      </c>
      <c r="E569" s="518">
        <v>4</v>
      </c>
      <c r="F569" s="518">
        <v>3</v>
      </c>
      <c r="G569" s="518">
        <v>7</v>
      </c>
      <c r="H569" s="518">
        <v>0</v>
      </c>
      <c r="I569" s="518">
        <v>31</v>
      </c>
      <c r="J569" s="518">
        <v>12.9</v>
      </c>
      <c r="K569" s="521">
        <v>0.27013888888888887</v>
      </c>
      <c r="L569" s="518">
        <v>10.3</v>
      </c>
    </row>
    <row r="570" spans="1:12" ht="24.95" customHeight="1">
      <c r="A570" s="524" t="s">
        <v>702</v>
      </c>
      <c r="B570" s="524" t="s">
        <v>279</v>
      </c>
      <c r="C570" s="518" t="s">
        <v>242</v>
      </c>
      <c r="D570" s="518">
        <v>58</v>
      </c>
      <c r="E570" s="518">
        <v>3</v>
      </c>
      <c r="F570" s="518">
        <v>4</v>
      </c>
      <c r="G570" s="518">
        <v>7</v>
      </c>
      <c r="H570" s="518">
        <v>0</v>
      </c>
      <c r="I570" s="518">
        <v>29</v>
      </c>
      <c r="J570" s="518">
        <v>10.3</v>
      </c>
      <c r="K570" s="521">
        <v>0.3520833333333333</v>
      </c>
      <c r="L570" s="518">
        <v>12.9</v>
      </c>
    </row>
    <row r="571" spans="1:12" ht="24.95" customHeight="1">
      <c r="A571" s="524" t="s">
        <v>703</v>
      </c>
      <c r="B571" s="524" t="s">
        <v>272</v>
      </c>
      <c r="C571" s="518" t="s">
        <v>235</v>
      </c>
      <c r="D571" s="518">
        <v>27</v>
      </c>
      <c r="E571" s="518">
        <v>3</v>
      </c>
      <c r="F571" s="518">
        <v>4</v>
      </c>
      <c r="G571" s="518">
        <v>7</v>
      </c>
      <c r="H571" s="518">
        <v>0</v>
      </c>
      <c r="I571" s="518">
        <v>27</v>
      </c>
      <c r="J571" s="518">
        <v>11.1</v>
      </c>
      <c r="K571" s="521">
        <v>0.4770833333333333</v>
      </c>
      <c r="L571" s="518">
        <v>16.3</v>
      </c>
    </row>
    <row r="572" spans="1:12" ht="24.95" customHeight="1">
      <c r="A572" s="524" t="s">
        <v>704</v>
      </c>
      <c r="B572" s="524" t="s">
        <v>234</v>
      </c>
      <c r="C572" s="518" t="s">
        <v>239</v>
      </c>
      <c r="D572" s="518">
        <v>21</v>
      </c>
      <c r="E572" s="518">
        <v>3</v>
      </c>
      <c r="F572" s="518">
        <v>4</v>
      </c>
      <c r="G572" s="518">
        <v>7</v>
      </c>
      <c r="H572" s="518">
        <v>0</v>
      </c>
      <c r="I572" s="518">
        <v>27</v>
      </c>
      <c r="J572" s="518">
        <v>11.1</v>
      </c>
      <c r="K572" s="521">
        <v>0.57638888888888895</v>
      </c>
      <c r="L572" s="518">
        <v>17.8</v>
      </c>
    </row>
    <row r="573" spans="1:12" ht="24.95" customHeight="1">
      <c r="A573" s="524" t="s">
        <v>705</v>
      </c>
      <c r="B573" s="524" t="s">
        <v>252</v>
      </c>
      <c r="C573" s="518" t="s">
        <v>235</v>
      </c>
      <c r="D573" s="518">
        <v>30</v>
      </c>
      <c r="E573" s="518">
        <v>3</v>
      </c>
      <c r="F573" s="518">
        <v>4</v>
      </c>
      <c r="G573" s="518">
        <v>7</v>
      </c>
      <c r="H573" s="518">
        <v>0</v>
      </c>
      <c r="I573" s="518">
        <v>17</v>
      </c>
      <c r="J573" s="518">
        <v>17.600000000000001</v>
      </c>
      <c r="K573" s="521">
        <v>0.40347222222222223</v>
      </c>
      <c r="L573" s="518">
        <v>13.4</v>
      </c>
    </row>
    <row r="574" spans="1:12" ht="24.95" customHeight="1">
      <c r="A574" s="524" t="s">
        <v>706</v>
      </c>
      <c r="B574" s="524" t="s">
        <v>248</v>
      </c>
      <c r="C574" s="518" t="s">
        <v>242</v>
      </c>
      <c r="D574" s="518">
        <v>25</v>
      </c>
      <c r="E574" s="518">
        <v>3</v>
      </c>
      <c r="F574" s="518">
        <v>4</v>
      </c>
      <c r="G574" s="518">
        <v>7</v>
      </c>
      <c r="H574" s="518">
        <v>1</v>
      </c>
      <c r="I574" s="518">
        <v>31</v>
      </c>
      <c r="J574" s="518">
        <v>9.6999999999999993</v>
      </c>
      <c r="K574" s="521">
        <v>0.45</v>
      </c>
      <c r="L574" s="518">
        <v>15.5</v>
      </c>
    </row>
    <row r="575" spans="1:12" ht="24.95" customHeight="1">
      <c r="A575" s="524" t="s">
        <v>707</v>
      </c>
      <c r="B575" s="524" t="s">
        <v>245</v>
      </c>
      <c r="C575" s="518" t="s">
        <v>247</v>
      </c>
      <c r="D575" s="518">
        <v>48</v>
      </c>
      <c r="E575" s="518">
        <v>2</v>
      </c>
      <c r="F575" s="518">
        <v>5</v>
      </c>
      <c r="G575" s="518">
        <v>7</v>
      </c>
      <c r="H575" s="518">
        <v>0</v>
      </c>
      <c r="I575" s="518">
        <v>43</v>
      </c>
      <c r="J575" s="518">
        <v>4.7</v>
      </c>
      <c r="K575" s="521">
        <v>0.53680555555555554</v>
      </c>
      <c r="L575" s="518">
        <v>17.5</v>
      </c>
    </row>
    <row r="576" spans="1:12" ht="24.95" customHeight="1">
      <c r="A576" s="524" t="s">
        <v>708</v>
      </c>
      <c r="B576" s="518" t="s">
        <v>709</v>
      </c>
      <c r="C576" s="518" t="s">
        <v>239</v>
      </c>
      <c r="D576" s="518">
        <v>44</v>
      </c>
      <c r="E576" s="518">
        <v>2</v>
      </c>
      <c r="F576" s="518">
        <v>5</v>
      </c>
      <c r="G576" s="518">
        <v>7</v>
      </c>
      <c r="H576" s="518">
        <v>2</v>
      </c>
      <c r="I576" s="518">
        <v>61</v>
      </c>
      <c r="J576" s="518">
        <v>3.3</v>
      </c>
      <c r="K576" s="521">
        <v>0.5</v>
      </c>
      <c r="L576" s="518">
        <v>16.399999999999999</v>
      </c>
    </row>
    <row r="577" spans="1:12" ht="24.95" customHeight="1">
      <c r="A577" s="524" t="s">
        <v>710</v>
      </c>
      <c r="B577" s="518" t="s">
        <v>711</v>
      </c>
      <c r="C577" s="518" t="s">
        <v>235</v>
      </c>
      <c r="D577" s="518">
        <v>43</v>
      </c>
      <c r="E577" s="518">
        <v>2</v>
      </c>
      <c r="F577" s="518">
        <v>5</v>
      </c>
      <c r="G577" s="518">
        <v>7</v>
      </c>
      <c r="H577" s="518">
        <v>0</v>
      </c>
      <c r="I577" s="518">
        <v>26</v>
      </c>
      <c r="J577" s="518">
        <v>7.7</v>
      </c>
      <c r="K577" s="521">
        <v>0.37083333333333335</v>
      </c>
      <c r="L577" s="518">
        <v>13.2</v>
      </c>
    </row>
    <row r="578" spans="1:12" ht="24.95" customHeight="1">
      <c r="A578" s="524" t="s">
        <v>712</v>
      </c>
      <c r="B578" s="524" t="s">
        <v>257</v>
      </c>
      <c r="C578" s="518" t="s">
        <v>239</v>
      </c>
      <c r="D578" s="518">
        <v>23</v>
      </c>
      <c r="E578" s="518">
        <v>2</v>
      </c>
      <c r="F578" s="518">
        <v>5</v>
      </c>
      <c r="G578" s="518">
        <v>7</v>
      </c>
      <c r="H578" s="518">
        <v>0</v>
      </c>
      <c r="I578" s="518">
        <v>27</v>
      </c>
      <c r="J578" s="518">
        <v>7.4</v>
      </c>
      <c r="K578" s="521">
        <v>0.47291666666666665</v>
      </c>
      <c r="L578" s="518">
        <v>15.4</v>
      </c>
    </row>
    <row r="579" spans="1:12" ht="24.95" customHeight="1">
      <c r="A579" s="524" t="s">
        <v>713</v>
      </c>
      <c r="B579" s="524" t="s">
        <v>241</v>
      </c>
      <c r="C579" s="518" t="s">
        <v>247</v>
      </c>
      <c r="D579" s="518">
        <v>57</v>
      </c>
      <c r="E579" s="518">
        <v>1</v>
      </c>
      <c r="F579" s="518">
        <v>6</v>
      </c>
      <c r="G579" s="518">
        <v>7</v>
      </c>
      <c r="H579" s="518">
        <v>2</v>
      </c>
      <c r="I579" s="518">
        <v>54</v>
      </c>
      <c r="J579" s="518">
        <v>1.9</v>
      </c>
      <c r="K579" s="521">
        <v>0.69513888888888886</v>
      </c>
      <c r="L579" s="518">
        <v>20.7</v>
      </c>
    </row>
    <row r="580" spans="1:12" ht="24.95" customHeight="1">
      <c r="A580" s="524" t="s">
        <v>714</v>
      </c>
      <c r="B580" s="524" t="s">
        <v>306</v>
      </c>
      <c r="C580" s="518" t="s">
        <v>247</v>
      </c>
      <c r="D580" s="518">
        <v>44</v>
      </c>
      <c r="E580" s="518">
        <v>1</v>
      </c>
      <c r="F580" s="518">
        <v>6</v>
      </c>
      <c r="G580" s="518">
        <v>7</v>
      </c>
      <c r="H580" s="518">
        <v>2</v>
      </c>
      <c r="I580" s="518">
        <v>51</v>
      </c>
      <c r="J580" s="518">
        <v>2</v>
      </c>
      <c r="K580" s="521">
        <v>0.81736111111111109</v>
      </c>
      <c r="L580" s="518">
        <v>25.2</v>
      </c>
    </row>
    <row r="581" spans="1:12" ht="24.95" customHeight="1">
      <c r="A581" s="524" t="s">
        <v>715</v>
      </c>
      <c r="B581" s="524" t="s">
        <v>249</v>
      </c>
      <c r="C581" s="518" t="s">
        <v>235</v>
      </c>
      <c r="D581" s="518">
        <v>76</v>
      </c>
      <c r="E581" s="518">
        <v>1</v>
      </c>
      <c r="F581" s="518">
        <v>6</v>
      </c>
      <c r="G581" s="518">
        <v>7</v>
      </c>
      <c r="H581" s="518">
        <v>0</v>
      </c>
      <c r="I581" s="518">
        <v>69</v>
      </c>
      <c r="J581" s="518">
        <v>1.4</v>
      </c>
      <c r="K581" s="521">
        <v>0.43958333333333338</v>
      </c>
      <c r="L581" s="518">
        <v>16</v>
      </c>
    </row>
    <row r="582" spans="1:12" ht="24.95" customHeight="1">
      <c r="A582" s="524" t="s">
        <v>716</v>
      </c>
      <c r="B582" s="524" t="s">
        <v>296</v>
      </c>
      <c r="C582" s="518" t="s">
        <v>235</v>
      </c>
      <c r="D582" s="518">
        <v>56</v>
      </c>
      <c r="E582" s="518">
        <v>1</v>
      </c>
      <c r="F582" s="518">
        <v>6</v>
      </c>
      <c r="G582" s="518">
        <v>7</v>
      </c>
      <c r="H582" s="518">
        <v>0</v>
      </c>
      <c r="I582" s="518">
        <v>54</v>
      </c>
      <c r="J582" s="518">
        <v>1.9</v>
      </c>
      <c r="K582" s="521">
        <v>0.57916666666666672</v>
      </c>
      <c r="L582" s="518">
        <v>20.2</v>
      </c>
    </row>
    <row r="583" spans="1:12" ht="24.95" customHeight="1">
      <c r="A583" s="524" t="s">
        <v>717</v>
      </c>
      <c r="B583" s="524" t="s">
        <v>306</v>
      </c>
      <c r="C583" s="518" t="s">
        <v>242</v>
      </c>
      <c r="D583" s="518">
        <v>50</v>
      </c>
      <c r="E583" s="518">
        <v>4</v>
      </c>
      <c r="F583" s="518">
        <v>2</v>
      </c>
      <c r="G583" s="518">
        <v>6</v>
      </c>
      <c r="H583" s="518">
        <v>0</v>
      </c>
      <c r="I583" s="518">
        <v>70</v>
      </c>
      <c r="J583" s="518">
        <v>5.7</v>
      </c>
      <c r="K583" s="521">
        <v>0.39444444444444443</v>
      </c>
      <c r="L583" s="518">
        <v>14.6</v>
      </c>
    </row>
    <row r="584" spans="1:12" ht="24.95" customHeight="1">
      <c r="A584" s="524" t="s">
        <v>718</v>
      </c>
      <c r="B584" s="524" t="s">
        <v>335</v>
      </c>
      <c r="C584" s="518" t="s">
        <v>235</v>
      </c>
      <c r="D584" s="518">
        <v>16</v>
      </c>
      <c r="E584" s="518">
        <v>4</v>
      </c>
      <c r="F584" s="518">
        <v>2</v>
      </c>
      <c r="G584" s="518">
        <v>6</v>
      </c>
      <c r="H584" s="518">
        <v>0</v>
      </c>
      <c r="I584" s="518">
        <v>23</v>
      </c>
      <c r="J584" s="518">
        <v>17.399999999999999</v>
      </c>
      <c r="K584" s="521">
        <v>0.57152777777777775</v>
      </c>
      <c r="L584" s="518">
        <v>19.2</v>
      </c>
    </row>
    <row r="585" spans="1:12" ht="24.95" customHeight="1">
      <c r="A585" s="524" t="s">
        <v>719</v>
      </c>
      <c r="B585" s="524" t="s">
        <v>252</v>
      </c>
      <c r="C585" s="518" t="s">
        <v>242</v>
      </c>
      <c r="D585" s="518">
        <v>55</v>
      </c>
      <c r="E585" s="518">
        <v>3</v>
      </c>
      <c r="F585" s="518">
        <v>3</v>
      </c>
      <c r="G585" s="518">
        <v>6</v>
      </c>
      <c r="H585" s="518">
        <v>0</v>
      </c>
      <c r="I585" s="518">
        <v>52</v>
      </c>
      <c r="J585" s="518">
        <v>5.8</v>
      </c>
      <c r="K585" s="521">
        <v>0.35972222222222222</v>
      </c>
      <c r="L585" s="518">
        <v>12</v>
      </c>
    </row>
    <row r="586" spans="1:12" ht="24.95" customHeight="1">
      <c r="A586" s="524" t="s">
        <v>720</v>
      </c>
      <c r="B586" s="524" t="s">
        <v>274</v>
      </c>
      <c r="C586" s="518" t="s">
        <v>235</v>
      </c>
      <c r="D586" s="518">
        <v>30</v>
      </c>
      <c r="E586" s="518">
        <v>3</v>
      </c>
      <c r="F586" s="518">
        <v>3</v>
      </c>
      <c r="G586" s="518">
        <v>6</v>
      </c>
      <c r="H586" s="518">
        <v>2</v>
      </c>
      <c r="I586" s="518">
        <v>46</v>
      </c>
      <c r="J586" s="518">
        <v>6.5</v>
      </c>
      <c r="K586" s="521">
        <v>0.4770833333333333</v>
      </c>
      <c r="L586" s="518">
        <v>16.3</v>
      </c>
    </row>
    <row r="587" spans="1:12" ht="24.95" customHeight="1">
      <c r="A587" s="524" t="s">
        <v>721</v>
      </c>
      <c r="B587" s="524" t="s">
        <v>246</v>
      </c>
      <c r="C587" s="518" t="s">
        <v>242</v>
      </c>
      <c r="D587" s="518">
        <v>25</v>
      </c>
      <c r="E587" s="518">
        <v>3</v>
      </c>
      <c r="F587" s="518">
        <v>3</v>
      </c>
      <c r="G587" s="518">
        <v>6</v>
      </c>
      <c r="H587" s="518">
        <v>3</v>
      </c>
      <c r="I587" s="518">
        <v>61</v>
      </c>
      <c r="J587" s="518">
        <v>4.9000000000000004</v>
      </c>
      <c r="K587" s="521">
        <v>0.5493055555555556</v>
      </c>
      <c r="L587" s="518">
        <v>18.8</v>
      </c>
    </row>
    <row r="588" spans="1:12" ht="24.95" customHeight="1">
      <c r="A588" s="524" t="s">
        <v>722</v>
      </c>
      <c r="B588" s="524" t="s">
        <v>292</v>
      </c>
      <c r="C588" s="518" t="s">
        <v>235</v>
      </c>
      <c r="D588" s="518">
        <v>25</v>
      </c>
      <c r="E588" s="518">
        <v>3</v>
      </c>
      <c r="F588" s="518">
        <v>3</v>
      </c>
      <c r="G588" s="518">
        <v>6</v>
      </c>
      <c r="H588" s="518">
        <v>1</v>
      </c>
      <c r="I588" s="518">
        <v>25</v>
      </c>
      <c r="J588" s="518">
        <v>12</v>
      </c>
      <c r="K588" s="521">
        <v>0.5</v>
      </c>
      <c r="L588" s="518">
        <v>16.7</v>
      </c>
    </row>
    <row r="589" spans="1:12" ht="24.95" customHeight="1">
      <c r="A589" s="524" t="s">
        <v>723</v>
      </c>
      <c r="B589" s="524" t="s">
        <v>292</v>
      </c>
      <c r="C589" s="518" t="s">
        <v>239</v>
      </c>
      <c r="D589" s="518">
        <v>17</v>
      </c>
      <c r="E589" s="518">
        <v>3</v>
      </c>
      <c r="F589" s="518">
        <v>3</v>
      </c>
      <c r="G589" s="518">
        <v>6</v>
      </c>
      <c r="H589" s="518">
        <v>1</v>
      </c>
      <c r="I589" s="518">
        <v>30</v>
      </c>
      <c r="J589" s="518">
        <v>10</v>
      </c>
      <c r="K589" s="521">
        <v>0.65138888888888891</v>
      </c>
      <c r="L589" s="518">
        <v>19.5</v>
      </c>
    </row>
    <row r="590" spans="1:12" ht="24.95" customHeight="1">
      <c r="A590" s="524" t="s">
        <v>724</v>
      </c>
      <c r="B590" s="524" t="s">
        <v>268</v>
      </c>
      <c r="C590" s="518" t="s">
        <v>247</v>
      </c>
      <c r="D590" s="518">
        <v>52</v>
      </c>
      <c r="E590" s="518">
        <v>2</v>
      </c>
      <c r="F590" s="518">
        <v>4</v>
      </c>
      <c r="G590" s="518">
        <v>6</v>
      </c>
      <c r="H590" s="518">
        <v>1</v>
      </c>
      <c r="I590" s="518">
        <v>34</v>
      </c>
      <c r="J590" s="518">
        <v>5.9</v>
      </c>
      <c r="K590" s="521">
        <v>0.7368055555555556</v>
      </c>
      <c r="L590" s="518">
        <v>22.3</v>
      </c>
    </row>
    <row r="591" spans="1:12" ht="24.95" customHeight="1">
      <c r="A591" s="524" t="s">
        <v>725</v>
      </c>
      <c r="B591" s="524" t="s">
        <v>265</v>
      </c>
      <c r="C591" s="518" t="s">
        <v>247</v>
      </c>
      <c r="D591" s="518">
        <v>49</v>
      </c>
      <c r="E591" s="518">
        <v>2</v>
      </c>
      <c r="F591" s="518">
        <v>4</v>
      </c>
      <c r="G591" s="518">
        <v>6</v>
      </c>
      <c r="H591" s="518">
        <v>0</v>
      </c>
      <c r="I591" s="518">
        <v>56</v>
      </c>
      <c r="J591" s="518">
        <v>3.6</v>
      </c>
      <c r="K591" s="521">
        <v>0.71666666666666667</v>
      </c>
      <c r="L591" s="518">
        <v>19.899999999999999</v>
      </c>
    </row>
    <row r="592" spans="1:12" ht="24.95" customHeight="1">
      <c r="A592" s="524" t="s">
        <v>726</v>
      </c>
      <c r="B592" s="524" t="s">
        <v>252</v>
      </c>
      <c r="C592" s="518" t="s">
        <v>247</v>
      </c>
      <c r="D592" s="518">
        <v>51</v>
      </c>
      <c r="E592" s="518">
        <v>2</v>
      </c>
      <c r="F592" s="518">
        <v>4</v>
      </c>
      <c r="G592" s="518">
        <v>6</v>
      </c>
      <c r="H592" s="518">
        <v>1</v>
      </c>
      <c r="I592" s="518">
        <v>33</v>
      </c>
      <c r="J592" s="518">
        <v>6.1</v>
      </c>
      <c r="K592" s="521">
        <v>0.57916666666666672</v>
      </c>
      <c r="L592" s="518">
        <v>18.2</v>
      </c>
    </row>
    <row r="593" spans="1:12" ht="24.95" customHeight="1">
      <c r="A593" s="524" t="s">
        <v>727</v>
      </c>
      <c r="B593" s="524" t="s">
        <v>248</v>
      </c>
      <c r="C593" s="518" t="s">
        <v>247</v>
      </c>
      <c r="D593" s="518">
        <v>38</v>
      </c>
      <c r="E593" s="518">
        <v>2</v>
      </c>
      <c r="F593" s="518">
        <v>4</v>
      </c>
      <c r="G593" s="518">
        <v>6</v>
      </c>
      <c r="H593" s="518">
        <v>0</v>
      </c>
      <c r="I593" s="518">
        <v>38</v>
      </c>
      <c r="J593" s="518">
        <v>5.3</v>
      </c>
      <c r="K593" s="521">
        <v>0.66180555555555554</v>
      </c>
      <c r="L593" s="518">
        <v>23.9</v>
      </c>
    </row>
    <row r="594" spans="1:12" ht="24.95" customHeight="1">
      <c r="A594" s="524" t="s">
        <v>728</v>
      </c>
      <c r="B594" s="524" t="s">
        <v>243</v>
      </c>
      <c r="C594" s="518" t="s">
        <v>247</v>
      </c>
      <c r="D594" s="518">
        <v>29</v>
      </c>
      <c r="E594" s="518">
        <v>2</v>
      </c>
      <c r="F594" s="518">
        <v>4</v>
      </c>
      <c r="G594" s="518">
        <v>6</v>
      </c>
      <c r="H594" s="518">
        <v>0</v>
      </c>
      <c r="I594" s="518">
        <v>41</v>
      </c>
      <c r="J594" s="518">
        <v>4.9000000000000004</v>
      </c>
      <c r="K594" s="521">
        <v>0.77847222222222223</v>
      </c>
      <c r="L594" s="518">
        <v>20.9</v>
      </c>
    </row>
    <row r="595" spans="1:12" ht="24.95" customHeight="1">
      <c r="A595" s="524" t="s">
        <v>729</v>
      </c>
      <c r="B595" s="524" t="s">
        <v>241</v>
      </c>
      <c r="C595" s="518" t="s">
        <v>242</v>
      </c>
      <c r="D595" s="518">
        <v>52</v>
      </c>
      <c r="E595" s="518">
        <v>2</v>
      </c>
      <c r="F595" s="518">
        <v>4</v>
      </c>
      <c r="G595" s="518">
        <v>6</v>
      </c>
      <c r="H595" s="518">
        <v>0</v>
      </c>
      <c r="I595" s="518">
        <v>59</v>
      </c>
      <c r="J595" s="518">
        <v>3.4</v>
      </c>
      <c r="K595" s="521">
        <v>0.40972222222222227</v>
      </c>
      <c r="L595" s="518">
        <v>15.2</v>
      </c>
    </row>
    <row r="596" spans="1:12" ht="24.95" customHeight="1">
      <c r="A596" s="524" t="s">
        <v>730</v>
      </c>
      <c r="B596" s="524" t="s">
        <v>268</v>
      </c>
      <c r="C596" s="518" t="s">
        <v>235</v>
      </c>
      <c r="D596" s="518">
        <v>52</v>
      </c>
      <c r="E596" s="518">
        <v>2</v>
      </c>
      <c r="F596" s="518">
        <v>4</v>
      </c>
      <c r="G596" s="518">
        <v>6</v>
      </c>
      <c r="H596" s="518">
        <v>0</v>
      </c>
      <c r="I596" s="518">
        <v>51</v>
      </c>
      <c r="J596" s="518">
        <v>3.9</v>
      </c>
      <c r="K596" s="521">
        <v>0.40347222222222223</v>
      </c>
      <c r="L596" s="518">
        <v>14.8</v>
      </c>
    </row>
    <row r="597" spans="1:12" ht="24.95" customHeight="1">
      <c r="A597" s="524" t="s">
        <v>731</v>
      </c>
      <c r="B597" s="518" t="s">
        <v>283</v>
      </c>
      <c r="C597" s="518" t="s">
        <v>235</v>
      </c>
      <c r="D597" s="518">
        <v>22</v>
      </c>
      <c r="E597" s="518">
        <v>2</v>
      </c>
      <c r="F597" s="518">
        <v>4</v>
      </c>
      <c r="G597" s="518">
        <v>6</v>
      </c>
      <c r="H597" s="518">
        <v>0</v>
      </c>
      <c r="I597" s="518">
        <v>35</v>
      </c>
      <c r="J597" s="518">
        <v>5.7</v>
      </c>
      <c r="K597" s="521">
        <v>0.52430555555555558</v>
      </c>
      <c r="L597" s="518">
        <v>18.8</v>
      </c>
    </row>
    <row r="598" spans="1:12" ht="24.95" customHeight="1">
      <c r="A598" s="524" t="s">
        <v>732</v>
      </c>
      <c r="B598" s="524" t="s">
        <v>296</v>
      </c>
      <c r="C598" s="518" t="s">
        <v>247</v>
      </c>
      <c r="D598" s="518">
        <v>75</v>
      </c>
      <c r="E598" s="518">
        <v>1</v>
      </c>
      <c r="F598" s="518">
        <v>5</v>
      </c>
      <c r="G598" s="518">
        <v>6</v>
      </c>
      <c r="H598" s="518">
        <v>0</v>
      </c>
      <c r="I598" s="518">
        <v>38</v>
      </c>
      <c r="J598" s="518">
        <v>2.6</v>
      </c>
      <c r="K598" s="521">
        <v>0.60069444444444442</v>
      </c>
      <c r="L598" s="518">
        <v>21.5</v>
      </c>
    </row>
    <row r="599" spans="1:12" ht="24.95" customHeight="1">
      <c r="A599" s="524" t="s">
        <v>733</v>
      </c>
      <c r="B599" s="518" t="s">
        <v>734</v>
      </c>
      <c r="C599" s="518" t="s">
        <v>247</v>
      </c>
      <c r="D599" s="518">
        <v>56</v>
      </c>
      <c r="E599" s="518">
        <v>1</v>
      </c>
      <c r="F599" s="518">
        <v>5</v>
      </c>
      <c r="G599" s="518">
        <v>6</v>
      </c>
      <c r="H599" s="518">
        <v>0</v>
      </c>
      <c r="I599" s="518">
        <v>43</v>
      </c>
      <c r="J599" s="518">
        <v>2.2999999999999998</v>
      </c>
      <c r="K599" s="521">
        <v>0.69236111111111109</v>
      </c>
      <c r="L599" s="518">
        <v>23.7</v>
      </c>
    </row>
    <row r="600" spans="1:12" ht="24.95" customHeight="1">
      <c r="A600" s="524" t="s">
        <v>735</v>
      </c>
      <c r="B600" s="524" t="s">
        <v>254</v>
      </c>
      <c r="C600" s="518" t="s">
        <v>247</v>
      </c>
      <c r="D600" s="518">
        <v>47</v>
      </c>
      <c r="E600" s="518">
        <v>1</v>
      </c>
      <c r="F600" s="518">
        <v>5</v>
      </c>
      <c r="G600" s="518">
        <v>6</v>
      </c>
      <c r="H600" s="518">
        <v>0</v>
      </c>
      <c r="I600" s="518">
        <v>41</v>
      </c>
      <c r="J600" s="518">
        <v>2.4</v>
      </c>
      <c r="K600" s="521">
        <v>0.7270833333333333</v>
      </c>
      <c r="L600" s="518">
        <v>23</v>
      </c>
    </row>
    <row r="601" spans="1:12" ht="24.95" customHeight="1">
      <c r="A601" s="524" t="s">
        <v>736</v>
      </c>
      <c r="B601" s="524" t="s">
        <v>279</v>
      </c>
      <c r="C601" s="518" t="s">
        <v>247</v>
      </c>
      <c r="D601" s="518">
        <v>50</v>
      </c>
      <c r="E601" s="518">
        <v>1</v>
      </c>
      <c r="F601" s="518">
        <v>5</v>
      </c>
      <c r="G601" s="518">
        <v>6</v>
      </c>
      <c r="H601" s="518">
        <v>0</v>
      </c>
      <c r="I601" s="518">
        <v>21</v>
      </c>
      <c r="J601" s="518">
        <v>4.8</v>
      </c>
      <c r="K601" s="521">
        <v>0.63958333333333328</v>
      </c>
      <c r="L601" s="518">
        <v>20.8</v>
      </c>
    </row>
    <row r="602" spans="1:12" ht="24.95" customHeight="1">
      <c r="A602" s="523" t="s">
        <v>737</v>
      </c>
      <c r="B602" s="523" t="s">
        <v>243</v>
      </c>
      <c r="C602" s="518" t="s">
        <v>247</v>
      </c>
      <c r="D602" s="518">
        <v>34</v>
      </c>
      <c r="E602" s="518">
        <v>1</v>
      </c>
      <c r="F602" s="518">
        <v>5</v>
      </c>
      <c r="G602" s="518">
        <v>6</v>
      </c>
      <c r="H602" s="518">
        <v>0</v>
      </c>
      <c r="I602" s="518">
        <v>26</v>
      </c>
      <c r="J602" s="518">
        <v>3.8</v>
      </c>
      <c r="K602" s="521">
        <v>0.66527777777777775</v>
      </c>
      <c r="L602" s="518">
        <v>19.7</v>
      </c>
    </row>
    <row r="603" spans="1:12" ht="24.95" customHeight="1">
      <c r="A603" s="523" t="s">
        <v>738</v>
      </c>
      <c r="B603" s="523" t="s">
        <v>236</v>
      </c>
      <c r="C603" s="518" t="s">
        <v>247</v>
      </c>
      <c r="D603" s="518">
        <v>30</v>
      </c>
      <c r="E603" s="518">
        <v>1</v>
      </c>
      <c r="F603" s="518">
        <v>5</v>
      </c>
      <c r="G603" s="518">
        <v>6</v>
      </c>
      <c r="H603" s="518">
        <v>0</v>
      </c>
      <c r="I603" s="518">
        <v>30</v>
      </c>
      <c r="J603" s="518">
        <v>3.3</v>
      </c>
      <c r="K603" s="521">
        <v>0.7104166666666667</v>
      </c>
      <c r="L603" s="518">
        <v>22.7</v>
      </c>
    </row>
    <row r="604" spans="1:12" ht="24.95" customHeight="1">
      <c r="A604" s="523" t="s">
        <v>739</v>
      </c>
      <c r="B604" s="523" t="s">
        <v>254</v>
      </c>
      <c r="C604" s="518" t="s">
        <v>247</v>
      </c>
      <c r="D604" s="518">
        <v>30</v>
      </c>
      <c r="E604" s="518">
        <v>1</v>
      </c>
      <c r="F604" s="518">
        <v>5</v>
      </c>
      <c r="G604" s="518">
        <v>6</v>
      </c>
      <c r="H604" s="518">
        <v>0</v>
      </c>
      <c r="I604" s="518">
        <v>25</v>
      </c>
      <c r="J604" s="518">
        <v>4</v>
      </c>
      <c r="K604" s="521">
        <v>0.66805555555555562</v>
      </c>
      <c r="L604" s="518">
        <v>22.1</v>
      </c>
    </row>
    <row r="605" spans="1:12" ht="24.95" customHeight="1">
      <c r="A605" s="523" t="s">
        <v>740</v>
      </c>
      <c r="B605" s="523" t="s">
        <v>266</v>
      </c>
      <c r="C605" s="518" t="s">
        <v>247</v>
      </c>
      <c r="D605" s="518">
        <v>27</v>
      </c>
      <c r="E605" s="518">
        <v>1</v>
      </c>
      <c r="F605" s="518">
        <v>5</v>
      </c>
      <c r="G605" s="518">
        <v>6</v>
      </c>
      <c r="H605" s="518">
        <v>2</v>
      </c>
      <c r="I605" s="518">
        <v>40</v>
      </c>
      <c r="J605" s="518">
        <v>2.5</v>
      </c>
      <c r="K605" s="521">
        <v>0.64930555555555558</v>
      </c>
      <c r="L605" s="518">
        <v>21.4</v>
      </c>
    </row>
    <row r="606" spans="1:12" ht="24.95" customHeight="1">
      <c r="A606" s="523" t="s">
        <v>741</v>
      </c>
      <c r="B606" s="523" t="s">
        <v>252</v>
      </c>
      <c r="C606" s="518" t="s">
        <v>247</v>
      </c>
      <c r="D606" s="518">
        <v>60</v>
      </c>
      <c r="E606" s="518">
        <v>0</v>
      </c>
      <c r="F606" s="518">
        <v>6</v>
      </c>
      <c r="G606" s="518">
        <v>6</v>
      </c>
      <c r="H606" s="518">
        <v>0</v>
      </c>
      <c r="I606" s="518">
        <v>47</v>
      </c>
      <c r="J606" s="518">
        <v>0</v>
      </c>
      <c r="K606" s="521">
        <v>0.60069444444444442</v>
      </c>
      <c r="L606" s="518">
        <v>18.2</v>
      </c>
    </row>
    <row r="607" spans="1:12" ht="24.95" customHeight="1">
      <c r="A607" s="523" t="s">
        <v>742</v>
      </c>
      <c r="B607" s="523" t="s">
        <v>241</v>
      </c>
      <c r="C607" s="518" t="s">
        <v>247</v>
      </c>
      <c r="D607" s="518">
        <v>44</v>
      </c>
      <c r="E607" s="518">
        <v>0</v>
      </c>
      <c r="F607" s="518">
        <v>6</v>
      </c>
      <c r="G607" s="518">
        <v>6</v>
      </c>
      <c r="H607" s="518">
        <v>1</v>
      </c>
      <c r="I607" s="518">
        <v>28</v>
      </c>
      <c r="J607" s="518">
        <v>0</v>
      </c>
      <c r="K607" s="521">
        <v>0.79791666666666661</v>
      </c>
      <c r="L607" s="518">
        <v>24</v>
      </c>
    </row>
    <row r="608" spans="1:12" ht="24.95" customHeight="1">
      <c r="A608" s="523" t="s">
        <v>743</v>
      </c>
      <c r="B608" s="523" t="s">
        <v>249</v>
      </c>
      <c r="C608" s="518" t="s">
        <v>247</v>
      </c>
      <c r="D608" s="518">
        <v>28</v>
      </c>
      <c r="E608" s="518">
        <v>0</v>
      </c>
      <c r="F608" s="518">
        <v>6</v>
      </c>
      <c r="G608" s="518">
        <v>6</v>
      </c>
      <c r="H608" s="518">
        <v>0</v>
      </c>
      <c r="I608" s="518">
        <v>23</v>
      </c>
      <c r="J608" s="518">
        <v>0</v>
      </c>
      <c r="K608" s="521">
        <v>0.61111111111111105</v>
      </c>
      <c r="L608" s="518">
        <v>19.7</v>
      </c>
    </row>
    <row r="609" spans="1:12" ht="24.95" customHeight="1">
      <c r="A609" s="523" t="s">
        <v>744</v>
      </c>
      <c r="B609" s="516" t="s">
        <v>745</v>
      </c>
      <c r="C609" s="518" t="s">
        <v>242</v>
      </c>
      <c r="D609" s="518">
        <v>56</v>
      </c>
      <c r="E609" s="518">
        <v>4</v>
      </c>
      <c r="F609" s="518">
        <v>1</v>
      </c>
      <c r="G609" s="518">
        <v>5</v>
      </c>
      <c r="H609" s="518">
        <v>1</v>
      </c>
      <c r="I609" s="518">
        <v>52</v>
      </c>
      <c r="J609" s="518">
        <v>7.7</v>
      </c>
      <c r="K609" s="521">
        <v>0.48194444444444445</v>
      </c>
      <c r="L609" s="518">
        <v>15.9</v>
      </c>
    </row>
    <row r="610" spans="1:12" ht="24.95" customHeight="1">
      <c r="A610" s="523" t="s">
        <v>746</v>
      </c>
      <c r="B610" s="516" t="s">
        <v>747</v>
      </c>
      <c r="C610" s="518" t="s">
        <v>242</v>
      </c>
      <c r="D610" s="518">
        <v>57</v>
      </c>
      <c r="E610" s="518">
        <v>4</v>
      </c>
      <c r="F610" s="518">
        <v>1</v>
      </c>
      <c r="G610" s="518">
        <v>5</v>
      </c>
      <c r="H610" s="518">
        <v>0</v>
      </c>
      <c r="I610" s="518">
        <v>44</v>
      </c>
      <c r="J610" s="518">
        <v>9.1</v>
      </c>
      <c r="K610" s="521">
        <v>0.38611111111111113</v>
      </c>
      <c r="L610" s="518">
        <v>13.1</v>
      </c>
    </row>
    <row r="611" spans="1:12" ht="24.95" customHeight="1">
      <c r="A611" s="523" t="s">
        <v>748</v>
      </c>
      <c r="B611" s="523" t="s">
        <v>269</v>
      </c>
      <c r="C611" s="518" t="s">
        <v>242</v>
      </c>
      <c r="D611" s="518">
        <v>21</v>
      </c>
      <c r="E611" s="518">
        <v>4</v>
      </c>
      <c r="F611" s="518">
        <v>1</v>
      </c>
      <c r="G611" s="518">
        <v>5</v>
      </c>
      <c r="H611" s="518">
        <v>2</v>
      </c>
      <c r="I611" s="518">
        <v>40</v>
      </c>
      <c r="J611" s="518">
        <v>10</v>
      </c>
      <c r="K611" s="521">
        <v>0.54097222222222219</v>
      </c>
      <c r="L611" s="518">
        <v>17.7</v>
      </c>
    </row>
    <row r="612" spans="1:12" ht="24.95" customHeight="1">
      <c r="A612" s="523" t="s">
        <v>749</v>
      </c>
      <c r="B612" s="516" t="s">
        <v>750</v>
      </c>
      <c r="C612" s="518" t="s">
        <v>239</v>
      </c>
      <c r="D612" s="518">
        <v>36</v>
      </c>
      <c r="E612" s="518">
        <v>4</v>
      </c>
      <c r="F612" s="518">
        <v>1</v>
      </c>
      <c r="G612" s="518">
        <v>5</v>
      </c>
      <c r="H612" s="518">
        <v>0</v>
      </c>
      <c r="I612" s="518">
        <v>46</v>
      </c>
      <c r="J612" s="518">
        <v>8.6999999999999993</v>
      </c>
      <c r="K612" s="521">
        <v>0.29583333333333334</v>
      </c>
      <c r="L612" s="518">
        <v>10.9</v>
      </c>
    </row>
    <row r="613" spans="1:12" ht="24.95" customHeight="1">
      <c r="A613" s="523" t="s">
        <v>751</v>
      </c>
      <c r="B613" s="523" t="s">
        <v>234</v>
      </c>
      <c r="C613" s="518" t="s">
        <v>239</v>
      </c>
      <c r="D613" s="518">
        <v>19</v>
      </c>
      <c r="E613" s="518">
        <v>4</v>
      </c>
      <c r="F613" s="518">
        <v>1</v>
      </c>
      <c r="G613" s="518">
        <v>5</v>
      </c>
      <c r="H613" s="518">
        <v>0</v>
      </c>
      <c r="I613" s="518">
        <v>17</v>
      </c>
      <c r="J613" s="518">
        <v>23.5</v>
      </c>
      <c r="K613" s="521">
        <v>0.49027777777777781</v>
      </c>
      <c r="L613" s="518">
        <v>15.3</v>
      </c>
    </row>
    <row r="614" spans="1:12" ht="24.95" customHeight="1">
      <c r="A614" s="523" t="s">
        <v>752</v>
      </c>
      <c r="B614" s="523" t="s">
        <v>237</v>
      </c>
      <c r="C614" s="518" t="s">
        <v>242</v>
      </c>
      <c r="D614" s="518">
        <v>18</v>
      </c>
      <c r="E614" s="518">
        <v>4</v>
      </c>
      <c r="F614" s="518">
        <v>1</v>
      </c>
      <c r="G614" s="518">
        <v>5</v>
      </c>
      <c r="H614" s="518">
        <v>0</v>
      </c>
      <c r="I614" s="518">
        <v>16</v>
      </c>
      <c r="J614" s="518">
        <v>25</v>
      </c>
      <c r="K614" s="521">
        <v>0.46527777777777773</v>
      </c>
      <c r="L614" s="518">
        <v>15.3</v>
      </c>
    </row>
    <row r="615" spans="1:12" ht="24.95" customHeight="1">
      <c r="A615" s="523" t="s">
        <v>753</v>
      </c>
      <c r="B615" s="523" t="s">
        <v>241</v>
      </c>
      <c r="C615" s="518" t="s">
        <v>242</v>
      </c>
      <c r="D615" s="518">
        <v>42</v>
      </c>
      <c r="E615" s="518">
        <v>3</v>
      </c>
      <c r="F615" s="518">
        <v>2</v>
      </c>
      <c r="G615" s="518">
        <v>5</v>
      </c>
      <c r="H615" s="518">
        <v>1</v>
      </c>
      <c r="I615" s="518">
        <v>41</v>
      </c>
      <c r="J615" s="518">
        <v>7.3</v>
      </c>
      <c r="K615" s="521">
        <v>0.38819444444444445</v>
      </c>
      <c r="L615" s="518">
        <v>13.6</v>
      </c>
    </row>
    <row r="616" spans="1:12" ht="24.95" customHeight="1">
      <c r="A616" s="523" t="s">
        <v>754</v>
      </c>
      <c r="B616" s="523" t="s">
        <v>244</v>
      </c>
      <c r="C616" s="518" t="s">
        <v>242</v>
      </c>
      <c r="D616" s="518">
        <v>25</v>
      </c>
      <c r="E616" s="518">
        <v>3</v>
      </c>
      <c r="F616" s="518">
        <v>2</v>
      </c>
      <c r="G616" s="518">
        <v>5</v>
      </c>
      <c r="H616" s="518">
        <v>1</v>
      </c>
      <c r="I616" s="518">
        <v>37</v>
      </c>
      <c r="J616" s="518">
        <v>8.1</v>
      </c>
      <c r="K616" s="521">
        <v>0.5493055555555556</v>
      </c>
      <c r="L616" s="518">
        <v>20.100000000000001</v>
      </c>
    </row>
    <row r="617" spans="1:12" ht="24.95" customHeight="1">
      <c r="A617" s="523" t="s">
        <v>755</v>
      </c>
      <c r="B617" s="523" t="s">
        <v>241</v>
      </c>
      <c r="C617" s="518" t="s">
        <v>235</v>
      </c>
      <c r="D617" s="518">
        <v>30</v>
      </c>
      <c r="E617" s="518">
        <v>3</v>
      </c>
      <c r="F617" s="518">
        <v>2</v>
      </c>
      <c r="G617" s="518">
        <v>5</v>
      </c>
      <c r="H617" s="518">
        <v>0</v>
      </c>
      <c r="I617" s="518">
        <v>18</v>
      </c>
      <c r="J617" s="518">
        <v>16.7</v>
      </c>
      <c r="K617" s="521">
        <v>0.33888888888888885</v>
      </c>
      <c r="L617" s="518">
        <v>14.6</v>
      </c>
    </row>
    <row r="618" spans="1:12" ht="24.95" customHeight="1">
      <c r="A618" s="523" t="s">
        <v>756</v>
      </c>
      <c r="B618" s="523" t="s">
        <v>249</v>
      </c>
      <c r="C618" s="518" t="s">
        <v>235</v>
      </c>
      <c r="D618" s="518">
        <v>32</v>
      </c>
      <c r="E618" s="518">
        <v>3</v>
      </c>
      <c r="F618" s="518">
        <v>2</v>
      </c>
      <c r="G618" s="518">
        <v>5</v>
      </c>
      <c r="H618" s="518">
        <v>0</v>
      </c>
      <c r="I618" s="518">
        <v>16</v>
      </c>
      <c r="J618" s="518">
        <v>18.8</v>
      </c>
      <c r="K618" s="521">
        <v>0.28194444444444444</v>
      </c>
      <c r="L618" s="518">
        <v>10</v>
      </c>
    </row>
    <row r="619" spans="1:12" ht="24.95" customHeight="1">
      <c r="A619" s="523" t="s">
        <v>757</v>
      </c>
      <c r="B619" s="523" t="s">
        <v>244</v>
      </c>
      <c r="C619" s="518" t="s">
        <v>242</v>
      </c>
      <c r="D619" s="518">
        <v>5</v>
      </c>
      <c r="E619" s="518">
        <v>3</v>
      </c>
      <c r="F619" s="518">
        <v>2</v>
      </c>
      <c r="G619" s="518">
        <v>5</v>
      </c>
      <c r="H619" s="518">
        <v>0</v>
      </c>
      <c r="I619" s="518">
        <v>9</v>
      </c>
      <c r="J619" s="518">
        <v>33.299999999999997</v>
      </c>
      <c r="K619" s="521">
        <v>0.43124999999999997</v>
      </c>
      <c r="L619" s="518">
        <v>17.2</v>
      </c>
    </row>
    <row r="620" spans="1:12" ht="24.95" customHeight="1">
      <c r="A620" s="523" t="s">
        <v>758</v>
      </c>
      <c r="B620" s="516" t="s">
        <v>759</v>
      </c>
      <c r="C620" s="518" t="s">
        <v>239</v>
      </c>
      <c r="D620" s="518">
        <v>56</v>
      </c>
      <c r="E620" s="518">
        <v>2</v>
      </c>
      <c r="F620" s="518">
        <v>3</v>
      </c>
      <c r="G620" s="518">
        <v>5</v>
      </c>
      <c r="H620" s="518">
        <v>0</v>
      </c>
      <c r="I620" s="518">
        <v>45</v>
      </c>
      <c r="J620" s="518">
        <v>4.4000000000000004</v>
      </c>
      <c r="K620" s="521">
        <v>0.29791666666666666</v>
      </c>
      <c r="L620" s="518">
        <v>11.7</v>
      </c>
    </row>
    <row r="621" spans="1:12" ht="24.95" customHeight="1">
      <c r="A621" s="523" t="s">
        <v>760</v>
      </c>
      <c r="B621" s="516" t="s">
        <v>761</v>
      </c>
      <c r="C621" s="518" t="s">
        <v>239</v>
      </c>
      <c r="D621" s="518">
        <v>30</v>
      </c>
      <c r="E621" s="518">
        <v>2</v>
      </c>
      <c r="F621" s="518">
        <v>3</v>
      </c>
      <c r="G621" s="518">
        <v>5</v>
      </c>
      <c r="H621" s="518">
        <v>3</v>
      </c>
      <c r="I621" s="518">
        <v>53</v>
      </c>
      <c r="J621" s="518">
        <v>3.8</v>
      </c>
      <c r="K621" s="521">
        <v>0.46875</v>
      </c>
      <c r="L621" s="518">
        <v>16.7</v>
      </c>
    </row>
    <row r="622" spans="1:12" ht="24.95" customHeight="1">
      <c r="A622" s="523" t="s">
        <v>762</v>
      </c>
      <c r="B622" s="523" t="s">
        <v>252</v>
      </c>
      <c r="C622" s="518" t="s">
        <v>239</v>
      </c>
      <c r="D622" s="518">
        <v>53</v>
      </c>
      <c r="E622" s="518">
        <v>2</v>
      </c>
      <c r="F622" s="518">
        <v>3</v>
      </c>
      <c r="G622" s="518">
        <v>5</v>
      </c>
      <c r="H622" s="518">
        <v>0</v>
      </c>
      <c r="I622" s="518">
        <v>24</v>
      </c>
      <c r="J622" s="518">
        <v>8.3000000000000007</v>
      </c>
      <c r="K622" s="521">
        <v>0.24027777777777778</v>
      </c>
      <c r="L622" s="518">
        <v>8.1999999999999993</v>
      </c>
    </row>
    <row r="623" spans="1:12" ht="24.95" customHeight="1">
      <c r="A623" s="523" t="s">
        <v>763</v>
      </c>
      <c r="B623" s="523" t="s">
        <v>269</v>
      </c>
      <c r="C623" s="518" t="s">
        <v>247</v>
      </c>
      <c r="D623" s="518">
        <v>63</v>
      </c>
      <c r="E623" s="518">
        <v>1</v>
      </c>
      <c r="F623" s="518">
        <v>4</v>
      </c>
      <c r="G623" s="518">
        <v>5</v>
      </c>
      <c r="H623" s="518">
        <v>0</v>
      </c>
      <c r="I623" s="518">
        <v>48</v>
      </c>
      <c r="J623" s="518">
        <v>2.1</v>
      </c>
      <c r="K623" s="521">
        <v>0.55486111111111114</v>
      </c>
      <c r="L623" s="518">
        <v>19.399999999999999</v>
      </c>
    </row>
    <row r="624" spans="1:12" ht="24.95" customHeight="1">
      <c r="A624" s="523" t="s">
        <v>764</v>
      </c>
      <c r="B624" s="523" t="s">
        <v>335</v>
      </c>
      <c r="C624" s="518" t="s">
        <v>247</v>
      </c>
      <c r="D624" s="518">
        <v>37</v>
      </c>
      <c r="E624" s="518">
        <v>1</v>
      </c>
      <c r="F624" s="518">
        <v>4</v>
      </c>
      <c r="G624" s="518">
        <v>5</v>
      </c>
      <c r="H624" s="518">
        <v>1</v>
      </c>
      <c r="I624" s="518">
        <v>44</v>
      </c>
      <c r="J624" s="518">
        <v>2.2999999999999998</v>
      </c>
      <c r="K624" s="521">
        <v>0.67361111111111116</v>
      </c>
      <c r="L624" s="518">
        <v>24.6</v>
      </c>
    </row>
    <row r="625" spans="1:12" ht="24.95" customHeight="1">
      <c r="A625" s="523" t="s">
        <v>765</v>
      </c>
      <c r="B625" s="523" t="s">
        <v>236</v>
      </c>
      <c r="C625" s="518" t="s">
        <v>247</v>
      </c>
      <c r="D625" s="518">
        <v>34</v>
      </c>
      <c r="E625" s="518">
        <v>1</v>
      </c>
      <c r="F625" s="518">
        <v>4</v>
      </c>
      <c r="G625" s="518">
        <v>5</v>
      </c>
      <c r="H625" s="518">
        <v>1</v>
      </c>
      <c r="I625" s="518">
        <v>22</v>
      </c>
      <c r="J625" s="518">
        <v>4.5</v>
      </c>
      <c r="K625" s="521">
        <v>0.64166666666666672</v>
      </c>
      <c r="L625" s="518">
        <v>21.8</v>
      </c>
    </row>
    <row r="626" spans="1:12" ht="24.95" customHeight="1">
      <c r="A626" s="523" t="s">
        <v>766</v>
      </c>
      <c r="B626" s="523" t="s">
        <v>279</v>
      </c>
      <c r="C626" s="518" t="s">
        <v>235</v>
      </c>
      <c r="D626" s="518">
        <v>13</v>
      </c>
      <c r="E626" s="518">
        <v>1</v>
      </c>
      <c r="F626" s="518">
        <v>4</v>
      </c>
      <c r="G626" s="518">
        <v>5</v>
      </c>
      <c r="H626" s="518">
        <v>4</v>
      </c>
      <c r="I626" s="518">
        <v>20</v>
      </c>
      <c r="J626" s="518">
        <v>5</v>
      </c>
      <c r="K626" s="521">
        <v>0.47500000000000003</v>
      </c>
      <c r="L626" s="518">
        <v>14.4</v>
      </c>
    </row>
    <row r="627" spans="1:12" ht="24.95" customHeight="1">
      <c r="A627" s="523" t="s">
        <v>767</v>
      </c>
      <c r="B627" s="516" t="s">
        <v>768</v>
      </c>
      <c r="C627" s="518" t="s">
        <v>247</v>
      </c>
      <c r="D627" s="518">
        <v>69</v>
      </c>
      <c r="E627" s="518">
        <v>0</v>
      </c>
      <c r="F627" s="518">
        <v>5</v>
      </c>
      <c r="G627" s="518">
        <v>5</v>
      </c>
      <c r="H627" s="518">
        <v>0</v>
      </c>
      <c r="I627" s="518">
        <v>35</v>
      </c>
      <c r="J627" s="518">
        <v>0</v>
      </c>
      <c r="K627" s="521">
        <v>0.6791666666666667</v>
      </c>
      <c r="L627" s="518">
        <v>21.9</v>
      </c>
    </row>
    <row r="628" spans="1:12" ht="24.95" customHeight="1">
      <c r="A628" s="523" t="s">
        <v>769</v>
      </c>
      <c r="B628" s="523" t="s">
        <v>234</v>
      </c>
      <c r="C628" s="518" t="s">
        <v>247</v>
      </c>
      <c r="D628" s="518">
        <v>34</v>
      </c>
      <c r="E628" s="518">
        <v>0</v>
      </c>
      <c r="F628" s="518">
        <v>5</v>
      </c>
      <c r="G628" s="518">
        <v>5</v>
      </c>
      <c r="H628" s="518">
        <v>1</v>
      </c>
      <c r="I628" s="518">
        <v>41</v>
      </c>
      <c r="J628" s="518">
        <v>0</v>
      </c>
      <c r="K628" s="521">
        <v>0.6972222222222223</v>
      </c>
      <c r="L628" s="518">
        <v>22.2</v>
      </c>
    </row>
    <row r="629" spans="1:12" ht="24.95" customHeight="1">
      <c r="A629" s="523" t="s">
        <v>770</v>
      </c>
      <c r="B629" s="516" t="s">
        <v>771</v>
      </c>
      <c r="C629" s="518" t="s">
        <v>247</v>
      </c>
      <c r="D629" s="518">
        <v>19</v>
      </c>
      <c r="E629" s="518">
        <v>0</v>
      </c>
      <c r="F629" s="518">
        <v>5</v>
      </c>
      <c r="G629" s="518">
        <v>5</v>
      </c>
      <c r="H629" s="518">
        <v>2</v>
      </c>
      <c r="I629" s="518">
        <v>17</v>
      </c>
      <c r="J629" s="518">
        <v>0</v>
      </c>
      <c r="K629" s="521">
        <v>0.57361111111111118</v>
      </c>
      <c r="L629" s="518">
        <v>18.5</v>
      </c>
    </row>
    <row r="630" spans="1:12" ht="24.95" customHeight="1">
      <c r="A630" s="523" t="s">
        <v>772</v>
      </c>
      <c r="B630" s="523" t="s">
        <v>248</v>
      </c>
      <c r="C630" s="518" t="s">
        <v>239</v>
      </c>
      <c r="D630" s="518">
        <v>18</v>
      </c>
      <c r="E630" s="518">
        <v>0</v>
      </c>
      <c r="F630" s="518">
        <v>5</v>
      </c>
      <c r="G630" s="518">
        <v>5</v>
      </c>
      <c r="H630" s="518">
        <v>1</v>
      </c>
      <c r="I630" s="518">
        <v>8</v>
      </c>
      <c r="J630" s="518">
        <v>0</v>
      </c>
      <c r="K630" s="521">
        <v>0.50555555555555554</v>
      </c>
      <c r="L630" s="518">
        <v>15.7</v>
      </c>
    </row>
    <row r="631" spans="1:12" ht="24.95" customHeight="1">
      <c r="A631" s="523" t="s">
        <v>773</v>
      </c>
      <c r="B631" s="523" t="s">
        <v>265</v>
      </c>
      <c r="C631" s="518" t="s">
        <v>239</v>
      </c>
      <c r="D631" s="518">
        <v>16</v>
      </c>
      <c r="E631" s="518">
        <v>4</v>
      </c>
      <c r="F631" s="518">
        <v>0</v>
      </c>
      <c r="G631" s="518">
        <v>4</v>
      </c>
      <c r="H631" s="518">
        <v>0</v>
      </c>
      <c r="I631" s="518">
        <v>23</v>
      </c>
      <c r="J631" s="518">
        <v>17.399999999999999</v>
      </c>
      <c r="K631" s="521">
        <v>0.36041666666666666</v>
      </c>
      <c r="L631" s="518">
        <v>12.8</v>
      </c>
    </row>
    <row r="632" spans="1:12" ht="24.95" customHeight="1">
      <c r="A632" s="516" t="s">
        <v>774</v>
      </c>
      <c r="B632" s="516" t="s">
        <v>246</v>
      </c>
      <c r="C632" s="518" t="s">
        <v>235</v>
      </c>
      <c r="D632" s="518">
        <v>12</v>
      </c>
      <c r="E632" s="518">
        <v>3</v>
      </c>
      <c r="F632" s="518">
        <v>1</v>
      </c>
      <c r="G632" s="518">
        <v>4</v>
      </c>
      <c r="H632" s="518">
        <v>1</v>
      </c>
      <c r="I632" s="518">
        <v>20</v>
      </c>
      <c r="J632" s="518">
        <v>15</v>
      </c>
      <c r="K632" s="521">
        <v>0.43333333333333335</v>
      </c>
      <c r="L632" s="518">
        <v>14.8</v>
      </c>
    </row>
    <row r="633" spans="1:12" ht="24.95" customHeight="1">
      <c r="A633" s="516" t="s">
        <v>215</v>
      </c>
      <c r="B633" s="516" t="s">
        <v>306</v>
      </c>
      <c r="C633" s="518" t="s">
        <v>247</v>
      </c>
      <c r="D633" s="518">
        <v>34</v>
      </c>
      <c r="E633" s="518">
        <v>2</v>
      </c>
      <c r="F633" s="518">
        <v>2</v>
      </c>
      <c r="G633" s="518">
        <v>4</v>
      </c>
      <c r="H633" s="518">
        <v>0</v>
      </c>
      <c r="I633" s="518">
        <v>52</v>
      </c>
      <c r="J633" s="518">
        <v>3.8</v>
      </c>
      <c r="K633" s="521">
        <v>0.79652777777777783</v>
      </c>
      <c r="L633" s="518">
        <v>23.4</v>
      </c>
    </row>
    <row r="634" spans="1:12" ht="24.95" customHeight="1">
      <c r="A634" s="516" t="s">
        <v>775</v>
      </c>
      <c r="B634" s="516" t="s">
        <v>237</v>
      </c>
      <c r="C634" s="518" t="s">
        <v>235</v>
      </c>
      <c r="D634" s="518">
        <v>67</v>
      </c>
      <c r="E634" s="518">
        <v>2</v>
      </c>
      <c r="F634" s="518">
        <v>2</v>
      </c>
      <c r="G634" s="518">
        <v>4</v>
      </c>
      <c r="H634" s="518">
        <v>0</v>
      </c>
      <c r="I634" s="518">
        <v>54</v>
      </c>
      <c r="J634" s="518">
        <v>3.7</v>
      </c>
      <c r="K634" s="521">
        <v>0.32013888888888892</v>
      </c>
      <c r="L634" s="518">
        <v>11.2</v>
      </c>
    </row>
    <row r="635" spans="1:12" ht="24.95" customHeight="1">
      <c r="A635" s="516" t="s">
        <v>776</v>
      </c>
      <c r="B635" s="516" t="s">
        <v>241</v>
      </c>
      <c r="C635" s="518" t="s">
        <v>242</v>
      </c>
      <c r="D635" s="518">
        <v>67</v>
      </c>
      <c r="E635" s="518">
        <v>2</v>
      </c>
      <c r="F635" s="518">
        <v>2</v>
      </c>
      <c r="G635" s="518">
        <v>4</v>
      </c>
      <c r="H635" s="518">
        <v>0</v>
      </c>
      <c r="I635" s="518">
        <v>30</v>
      </c>
      <c r="J635" s="518">
        <v>6.7</v>
      </c>
      <c r="K635" s="521">
        <v>0.24166666666666667</v>
      </c>
      <c r="L635" s="518">
        <v>9</v>
      </c>
    </row>
    <row r="636" spans="1:12" ht="24.95" customHeight="1">
      <c r="A636" s="516" t="s">
        <v>777</v>
      </c>
      <c r="B636" s="516" t="s">
        <v>296</v>
      </c>
      <c r="C636" s="518" t="s">
        <v>235</v>
      </c>
      <c r="D636" s="518">
        <v>26</v>
      </c>
      <c r="E636" s="518">
        <v>2</v>
      </c>
      <c r="F636" s="518">
        <v>2</v>
      </c>
      <c r="G636" s="518">
        <v>4</v>
      </c>
      <c r="H636" s="518">
        <v>0</v>
      </c>
      <c r="I636" s="518">
        <v>28</v>
      </c>
      <c r="J636" s="518">
        <v>7.1</v>
      </c>
      <c r="K636" s="521">
        <v>0.61458333333333337</v>
      </c>
      <c r="L636" s="518">
        <v>21.1</v>
      </c>
    </row>
    <row r="637" spans="1:12" ht="24.95" customHeight="1">
      <c r="A637" s="516" t="s">
        <v>778</v>
      </c>
      <c r="B637" s="516" t="s">
        <v>779</v>
      </c>
      <c r="C637" s="518" t="s">
        <v>235</v>
      </c>
      <c r="D637" s="518">
        <v>34</v>
      </c>
      <c r="E637" s="518">
        <v>2</v>
      </c>
      <c r="F637" s="518">
        <v>2</v>
      </c>
      <c r="G637" s="518">
        <v>4</v>
      </c>
      <c r="H637" s="518">
        <v>0</v>
      </c>
      <c r="I637" s="518">
        <v>30</v>
      </c>
      <c r="J637" s="518">
        <v>6.7</v>
      </c>
      <c r="K637" s="521">
        <v>0.39861111111111108</v>
      </c>
      <c r="L637" s="518">
        <v>13.5</v>
      </c>
    </row>
    <row r="638" spans="1:12" ht="24.95" customHeight="1">
      <c r="A638" s="516" t="s">
        <v>780</v>
      </c>
      <c r="B638" s="516" t="s">
        <v>253</v>
      </c>
      <c r="C638" s="518" t="s">
        <v>242</v>
      </c>
      <c r="D638" s="518">
        <v>23</v>
      </c>
      <c r="E638" s="518">
        <v>2</v>
      </c>
      <c r="F638" s="518">
        <v>2</v>
      </c>
      <c r="G638" s="518">
        <v>4</v>
      </c>
      <c r="H638" s="518">
        <v>0</v>
      </c>
      <c r="I638" s="518">
        <v>21</v>
      </c>
      <c r="J638" s="518">
        <v>9.5</v>
      </c>
      <c r="K638" s="521">
        <v>0.26666666666666666</v>
      </c>
      <c r="L638" s="518">
        <v>11</v>
      </c>
    </row>
    <row r="639" spans="1:12" ht="24.95" customHeight="1">
      <c r="A639" s="516" t="s">
        <v>781</v>
      </c>
      <c r="B639" s="516" t="s">
        <v>257</v>
      </c>
      <c r="C639" s="518" t="s">
        <v>247</v>
      </c>
      <c r="D639" s="518">
        <v>40</v>
      </c>
      <c r="E639" s="518">
        <v>1</v>
      </c>
      <c r="F639" s="518">
        <v>3</v>
      </c>
      <c r="G639" s="518">
        <v>4</v>
      </c>
      <c r="H639" s="518">
        <v>0</v>
      </c>
      <c r="I639" s="518">
        <v>24</v>
      </c>
      <c r="J639" s="518">
        <v>4.2</v>
      </c>
      <c r="K639" s="521">
        <v>0.84513888888888899</v>
      </c>
      <c r="L639" s="518">
        <v>24.4</v>
      </c>
    </row>
    <row r="640" spans="1:12" ht="24.95" customHeight="1">
      <c r="A640" s="516" t="s">
        <v>782</v>
      </c>
      <c r="B640" s="516" t="s">
        <v>243</v>
      </c>
      <c r="C640" s="518" t="s">
        <v>247</v>
      </c>
      <c r="D640" s="518">
        <v>37</v>
      </c>
      <c r="E640" s="518">
        <v>1</v>
      </c>
      <c r="F640" s="518">
        <v>3</v>
      </c>
      <c r="G640" s="518">
        <v>4</v>
      </c>
      <c r="H640" s="518">
        <v>0</v>
      </c>
      <c r="I640" s="518">
        <v>38</v>
      </c>
      <c r="J640" s="518">
        <v>2.6</v>
      </c>
      <c r="K640" s="521">
        <v>0.64930555555555558</v>
      </c>
      <c r="L640" s="518">
        <v>19.100000000000001</v>
      </c>
    </row>
    <row r="641" spans="1:12" ht="24.95" customHeight="1">
      <c r="A641" s="516" t="s">
        <v>783</v>
      </c>
      <c r="B641" s="516" t="s">
        <v>283</v>
      </c>
      <c r="C641" s="518" t="s">
        <v>247</v>
      </c>
      <c r="D641" s="518">
        <v>25</v>
      </c>
      <c r="E641" s="518">
        <v>1</v>
      </c>
      <c r="F641" s="518">
        <v>3</v>
      </c>
      <c r="G641" s="518">
        <v>4</v>
      </c>
      <c r="H641" s="518">
        <v>0</v>
      </c>
      <c r="I641" s="518">
        <v>22</v>
      </c>
      <c r="J641" s="518">
        <v>4.5</v>
      </c>
      <c r="K641" s="521">
        <v>0.64583333333333337</v>
      </c>
      <c r="L641" s="518">
        <v>22.4</v>
      </c>
    </row>
    <row r="642" spans="1:12" ht="24.95" customHeight="1">
      <c r="A642" s="516" t="s">
        <v>784</v>
      </c>
      <c r="B642" s="516" t="s">
        <v>266</v>
      </c>
      <c r="C642" s="518" t="s">
        <v>247</v>
      </c>
      <c r="D642" s="518">
        <v>25</v>
      </c>
      <c r="E642" s="518">
        <v>1</v>
      </c>
      <c r="F642" s="518">
        <v>3</v>
      </c>
      <c r="G642" s="518">
        <v>4</v>
      </c>
      <c r="H642" s="518">
        <v>1</v>
      </c>
      <c r="I642" s="518">
        <v>18</v>
      </c>
      <c r="J642" s="518">
        <v>5.6</v>
      </c>
      <c r="K642" s="521">
        <v>0.63124999999999998</v>
      </c>
      <c r="L642" s="518">
        <v>21.6</v>
      </c>
    </row>
    <row r="643" spans="1:12" ht="24.95" customHeight="1">
      <c r="A643" s="516" t="s">
        <v>785</v>
      </c>
      <c r="B643" s="516" t="s">
        <v>279</v>
      </c>
      <c r="C643" s="518" t="s">
        <v>235</v>
      </c>
      <c r="D643" s="518">
        <v>17</v>
      </c>
      <c r="E643" s="518">
        <v>1</v>
      </c>
      <c r="F643" s="518">
        <v>3</v>
      </c>
      <c r="G643" s="518">
        <v>4</v>
      </c>
      <c r="H643" s="518">
        <v>0</v>
      </c>
      <c r="I643" s="518">
        <v>13</v>
      </c>
      <c r="J643" s="518">
        <v>7.7</v>
      </c>
      <c r="K643" s="521">
        <v>0.44236111111111115</v>
      </c>
      <c r="L643" s="518">
        <v>15.4</v>
      </c>
    </row>
    <row r="644" spans="1:12" ht="24.95" customHeight="1">
      <c r="A644" s="516" t="s">
        <v>786</v>
      </c>
      <c r="B644" s="516" t="s">
        <v>243</v>
      </c>
      <c r="C644" s="518" t="s">
        <v>235</v>
      </c>
      <c r="D644" s="518">
        <v>17</v>
      </c>
      <c r="E644" s="518">
        <v>1</v>
      </c>
      <c r="F644" s="518">
        <v>3</v>
      </c>
      <c r="G644" s="518">
        <v>4</v>
      </c>
      <c r="H644" s="518">
        <v>0</v>
      </c>
      <c r="I644" s="518">
        <v>6</v>
      </c>
      <c r="J644" s="518">
        <v>16.7</v>
      </c>
      <c r="K644" s="521">
        <v>0.32083333333333336</v>
      </c>
      <c r="L644" s="518">
        <v>12</v>
      </c>
    </row>
    <row r="645" spans="1:12" ht="24.95" customHeight="1">
      <c r="A645" s="516" t="s">
        <v>787</v>
      </c>
      <c r="B645" s="516" t="s">
        <v>267</v>
      </c>
      <c r="C645" s="518" t="s">
        <v>242</v>
      </c>
      <c r="D645" s="518">
        <v>11</v>
      </c>
      <c r="E645" s="518">
        <v>1</v>
      </c>
      <c r="F645" s="518">
        <v>3</v>
      </c>
      <c r="G645" s="518">
        <v>4</v>
      </c>
      <c r="H645" s="518">
        <v>0</v>
      </c>
      <c r="I645" s="518">
        <v>15</v>
      </c>
      <c r="J645" s="518">
        <v>6.7</v>
      </c>
      <c r="K645" s="521">
        <v>0.42430555555555555</v>
      </c>
      <c r="L645" s="518">
        <v>15.7</v>
      </c>
    </row>
    <row r="646" spans="1:12" ht="24.95" customHeight="1">
      <c r="A646" s="516" t="s">
        <v>788</v>
      </c>
      <c r="B646" s="516" t="s">
        <v>234</v>
      </c>
      <c r="C646" s="518" t="s">
        <v>247</v>
      </c>
      <c r="D646" s="518">
        <v>53</v>
      </c>
      <c r="E646" s="518">
        <v>0</v>
      </c>
      <c r="F646" s="518">
        <v>4</v>
      </c>
      <c r="G646" s="518">
        <v>4</v>
      </c>
      <c r="H646" s="518">
        <v>0</v>
      </c>
      <c r="I646" s="518">
        <v>28</v>
      </c>
      <c r="J646" s="518">
        <v>0</v>
      </c>
      <c r="K646" s="521">
        <v>0.78819444444444453</v>
      </c>
      <c r="L646" s="518">
        <v>23.2</v>
      </c>
    </row>
    <row r="647" spans="1:12" ht="24.95" customHeight="1">
      <c r="A647" s="516" t="s">
        <v>789</v>
      </c>
      <c r="B647" s="516" t="s">
        <v>257</v>
      </c>
      <c r="C647" s="518" t="s">
        <v>247</v>
      </c>
      <c r="D647" s="518">
        <v>33</v>
      </c>
      <c r="E647" s="518">
        <v>0</v>
      </c>
      <c r="F647" s="518">
        <v>4</v>
      </c>
      <c r="G647" s="518">
        <v>4</v>
      </c>
      <c r="H647" s="518">
        <v>0</v>
      </c>
      <c r="I647" s="518">
        <v>32</v>
      </c>
      <c r="J647" s="518">
        <v>0</v>
      </c>
      <c r="K647" s="521">
        <v>0.77777777777777779</v>
      </c>
      <c r="L647" s="518">
        <v>25.2</v>
      </c>
    </row>
    <row r="648" spans="1:12" ht="24.95" customHeight="1">
      <c r="A648" s="516" t="s">
        <v>790</v>
      </c>
      <c r="B648" s="516" t="s">
        <v>306</v>
      </c>
      <c r="C648" s="518" t="s">
        <v>242</v>
      </c>
      <c r="D648" s="518">
        <v>28</v>
      </c>
      <c r="E648" s="518">
        <v>0</v>
      </c>
      <c r="F648" s="518">
        <v>4</v>
      </c>
      <c r="G648" s="518">
        <v>4</v>
      </c>
      <c r="H648" s="518">
        <v>0</v>
      </c>
      <c r="I648" s="518">
        <v>21</v>
      </c>
      <c r="J648" s="518">
        <v>0</v>
      </c>
      <c r="K648" s="521">
        <v>0.56041666666666667</v>
      </c>
      <c r="L648" s="518">
        <v>17.5</v>
      </c>
    </row>
    <row r="649" spans="1:12" ht="24.95" customHeight="1">
      <c r="A649" s="516" t="s">
        <v>791</v>
      </c>
      <c r="B649" s="516" t="s">
        <v>267</v>
      </c>
      <c r="C649" s="518" t="s">
        <v>247</v>
      </c>
      <c r="D649" s="518">
        <v>32</v>
      </c>
      <c r="E649" s="518">
        <v>0</v>
      </c>
      <c r="F649" s="518">
        <v>4</v>
      </c>
      <c r="G649" s="518">
        <v>4</v>
      </c>
      <c r="H649" s="518">
        <v>0</v>
      </c>
      <c r="I649" s="518">
        <v>20</v>
      </c>
      <c r="J649" s="518">
        <v>0</v>
      </c>
      <c r="K649" s="521">
        <v>0.48680555555555555</v>
      </c>
      <c r="L649" s="518">
        <v>17.2</v>
      </c>
    </row>
    <row r="650" spans="1:12" ht="24.95" customHeight="1">
      <c r="A650" s="516" t="s">
        <v>792</v>
      </c>
      <c r="B650" s="516" t="s">
        <v>335</v>
      </c>
      <c r="C650" s="518" t="s">
        <v>239</v>
      </c>
      <c r="D650" s="518">
        <v>55</v>
      </c>
      <c r="E650" s="518">
        <v>0</v>
      </c>
      <c r="F650" s="518">
        <v>4</v>
      </c>
      <c r="G650" s="518">
        <v>4</v>
      </c>
      <c r="H650" s="518">
        <v>0</v>
      </c>
      <c r="I650" s="518">
        <v>19</v>
      </c>
      <c r="J650" s="518">
        <v>0</v>
      </c>
      <c r="K650" s="521">
        <v>0.24861111111111112</v>
      </c>
      <c r="L650" s="518">
        <v>8.9</v>
      </c>
    </row>
    <row r="651" spans="1:12" ht="24.95" customHeight="1">
      <c r="A651" s="516" t="s">
        <v>793</v>
      </c>
      <c r="B651" s="516" t="s">
        <v>236</v>
      </c>
      <c r="C651" s="518" t="s">
        <v>235</v>
      </c>
      <c r="D651" s="518">
        <v>18</v>
      </c>
      <c r="E651" s="518">
        <v>0</v>
      </c>
      <c r="F651" s="518">
        <v>4</v>
      </c>
      <c r="G651" s="518">
        <v>4</v>
      </c>
      <c r="H651" s="518">
        <v>0</v>
      </c>
      <c r="I651" s="518">
        <v>22</v>
      </c>
      <c r="J651" s="518">
        <v>0</v>
      </c>
      <c r="K651" s="521">
        <v>0.48819444444444443</v>
      </c>
      <c r="L651" s="518">
        <v>15.6</v>
      </c>
    </row>
    <row r="652" spans="1:12" ht="24.95" customHeight="1">
      <c r="A652" s="516" t="s">
        <v>794</v>
      </c>
      <c r="B652" s="516" t="s">
        <v>272</v>
      </c>
      <c r="C652" s="518" t="s">
        <v>247</v>
      </c>
      <c r="D652" s="518">
        <v>19</v>
      </c>
      <c r="E652" s="518">
        <v>0</v>
      </c>
      <c r="F652" s="518">
        <v>4</v>
      </c>
      <c r="G652" s="518">
        <v>4</v>
      </c>
      <c r="H652" s="518">
        <v>0</v>
      </c>
      <c r="I652" s="518">
        <v>12</v>
      </c>
      <c r="J652" s="518">
        <v>0</v>
      </c>
      <c r="K652" s="521">
        <v>0.41666666666666669</v>
      </c>
      <c r="L652" s="518">
        <v>14.1</v>
      </c>
    </row>
    <row r="653" spans="1:12" ht="24.95" customHeight="1">
      <c r="A653" s="516" t="s">
        <v>795</v>
      </c>
      <c r="B653" s="516" t="s">
        <v>281</v>
      </c>
      <c r="C653" s="518" t="s">
        <v>247</v>
      </c>
      <c r="D653" s="518">
        <v>14</v>
      </c>
      <c r="E653" s="518">
        <v>0</v>
      </c>
      <c r="F653" s="518">
        <v>4</v>
      </c>
      <c r="G653" s="518">
        <v>4</v>
      </c>
      <c r="H653" s="518">
        <v>0</v>
      </c>
      <c r="I653" s="518">
        <v>3</v>
      </c>
      <c r="J653" s="518">
        <v>0</v>
      </c>
      <c r="K653" s="521">
        <v>0.56041666666666667</v>
      </c>
      <c r="L653" s="518">
        <v>18.5</v>
      </c>
    </row>
    <row r="654" spans="1:12" ht="24.95" customHeight="1">
      <c r="A654" s="516" t="s">
        <v>796</v>
      </c>
      <c r="B654" s="516" t="s">
        <v>269</v>
      </c>
      <c r="C654" s="518" t="s">
        <v>242</v>
      </c>
      <c r="D654" s="518">
        <v>34</v>
      </c>
      <c r="E654" s="518">
        <v>3</v>
      </c>
      <c r="F654" s="518">
        <v>0</v>
      </c>
      <c r="G654" s="518">
        <v>3</v>
      </c>
      <c r="H654" s="518">
        <v>0</v>
      </c>
      <c r="I654" s="518">
        <v>26</v>
      </c>
      <c r="J654" s="518">
        <v>11.5</v>
      </c>
      <c r="K654" s="521">
        <v>0.35138888888888892</v>
      </c>
      <c r="L654" s="518">
        <v>13.7</v>
      </c>
    </row>
    <row r="655" spans="1:12" ht="24.95" customHeight="1">
      <c r="A655" s="516" t="s">
        <v>797</v>
      </c>
      <c r="B655" s="516" t="s">
        <v>283</v>
      </c>
      <c r="C655" s="518" t="s">
        <v>239</v>
      </c>
      <c r="D655" s="518">
        <v>26</v>
      </c>
      <c r="E655" s="518">
        <v>3</v>
      </c>
      <c r="F655" s="518">
        <v>0</v>
      </c>
      <c r="G655" s="518">
        <v>3</v>
      </c>
      <c r="H655" s="518">
        <v>0</v>
      </c>
      <c r="I655" s="518">
        <v>25</v>
      </c>
      <c r="J655" s="518">
        <v>12</v>
      </c>
      <c r="K655" s="521">
        <v>0.35972222222222222</v>
      </c>
      <c r="L655" s="518">
        <v>13.1</v>
      </c>
    </row>
    <row r="656" spans="1:12" ht="24.95" customHeight="1">
      <c r="A656" s="516" t="s">
        <v>798</v>
      </c>
      <c r="B656" s="516" t="s">
        <v>257</v>
      </c>
      <c r="C656" s="518" t="s">
        <v>239</v>
      </c>
      <c r="D656" s="518">
        <v>24</v>
      </c>
      <c r="E656" s="518">
        <v>3</v>
      </c>
      <c r="F656" s="518">
        <v>0</v>
      </c>
      <c r="G656" s="518">
        <v>3</v>
      </c>
      <c r="H656" s="518">
        <v>0</v>
      </c>
      <c r="I656" s="518">
        <v>11</v>
      </c>
      <c r="J656" s="518">
        <v>27.3</v>
      </c>
      <c r="K656" s="521">
        <v>0.20416666666666669</v>
      </c>
      <c r="L656" s="518">
        <v>8.1</v>
      </c>
    </row>
    <row r="657" spans="1:12" ht="24.95" customHeight="1">
      <c r="A657" s="516" t="s">
        <v>799</v>
      </c>
      <c r="B657" s="516" t="s">
        <v>283</v>
      </c>
      <c r="C657" s="518" t="s">
        <v>247</v>
      </c>
      <c r="D657" s="518">
        <v>18</v>
      </c>
      <c r="E657" s="518">
        <v>2</v>
      </c>
      <c r="F657" s="518">
        <v>1</v>
      </c>
      <c r="G657" s="518">
        <v>3</v>
      </c>
      <c r="H657" s="518">
        <v>0</v>
      </c>
      <c r="I657" s="518">
        <v>17</v>
      </c>
      <c r="J657" s="518">
        <v>11.8</v>
      </c>
      <c r="K657" s="521">
        <v>0.62152777777777779</v>
      </c>
      <c r="L657" s="518">
        <v>22.4</v>
      </c>
    </row>
    <row r="658" spans="1:12" ht="24.95" customHeight="1">
      <c r="A658" s="516" t="s">
        <v>223</v>
      </c>
      <c r="B658" s="516" t="s">
        <v>306</v>
      </c>
      <c r="C658" s="518" t="s">
        <v>235</v>
      </c>
      <c r="D658" s="518">
        <v>18</v>
      </c>
      <c r="E658" s="518">
        <v>2</v>
      </c>
      <c r="F658" s="518">
        <v>1</v>
      </c>
      <c r="G658" s="518">
        <v>3</v>
      </c>
      <c r="H658" s="518">
        <v>1</v>
      </c>
      <c r="I658" s="518">
        <v>20</v>
      </c>
      <c r="J658" s="518">
        <v>10</v>
      </c>
      <c r="K658" s="521">
        <v>0.47569444444444442</v>
      </c>
      <c r="L658" s="518">
        <v>14.5</v>
      </c>
    </row>
    <row r="659" spans="1:12" ht="24.95" customHeight="1">
      <c r="A659" s="516" t="s">
        <v>800</v>
      </c>
      <c r="B659" s="516" t="s">
        <v>243</v>
      </c>
      <c r="C659" s="518" t="s">
        <v>235</v>
      </c>
      <c r="D659" s="518">
        <v>13</v>
      </c>
      <c r="E659" s="518">
        <v>2</v>
      </c>
      <c r="F659" s="518">
        <v>1</v>
      </c>
      <c r="G659" s="518">
        <v>3</v>
      </c>
      <c r="H659" s="518">
        <v>0</v>
      </c>
      <c r="I659" s="518">
        <v>15</v>
      </c>
      <c r="J659" s="518">
        <v>13.3</v>
      </c>
      <c r="K659" s="521">
        <v>0.39027777777777778</v>
      </c>
      <c r="L659" s="518">
        <v>13.2</v>
      </c>
    </row>
    <row r="660" spans="1:12" ht="24.95" customHeight="1">
      <c r="A660" s="516" t="s">
        <v>801</v>
      </c>
      <c r="B660" s="516" t="s">
        <v>281</v>
      </c>
      <c r="C660" s="518" t="s">
        <v>235</v>
      </c>
      <c r="D660" s="518">
        <v>7</v>
      </c>
      <c r="E660" s="518">
        <v>2</v>
      </c>
      <c r="F660" s="518">
        <v>1</v>
      </c>
      <c r="G660" s="518">
        <v>3</v>
      </c>
      <c r="H660" s="518">
        <v>0</v>
      </c>
      <c r="I660" s="518">
        <v>9</v>
      </c>
      <c r="J660" s="518">
        <v>22.2</v>
      </c>
      <c r="K660" s="521">
        <v>0.50347222222222221</v>
      </c>
      <c r="L660" s="518">
        <v>19.100000000000001</v>
      </c>
    </row>
    <row r="661" spans="1:12" ht="24.95" customHeight="1">
      <c r="A661" s="516" t="s">
        <v>802</v>
      </c>
      <c r="B661" s="516" t="s">
        <v>649</v>
      </c>
      <c r="C661" s="518" t="s">
        <v>235</v>
      </c>
      <c r="D661" s="518">
        <v>59</v>
      </c>
      <c r="E661" s="518">
        <v>1</v>
      </c>
      <c r="F661" s="518">
        <v>2</v>
      </c>
      <c r="G661" s="518">
        <v>3</v>
      </c>
      <c r="H661" s="518">
        <v>0</v>
      </c>
      <c r="I661" s="518">
        <v>21</v>
      </c>
      <c r="J661" s="518">
        <v>4.8</v>
      </c>
      <c r="K661" s="521">
        <v>0.32916666666666666</v>
      </c>
      <c r="L661" s="518">
        <v>14.4</v>
      </c>
    </row>
    <row r="662" spans="1:12" ht="24.95" customHeight="1">
      <c r="A662" s="523" t="s">
        <v>229</v>
      </c>
      <c r="B662" s="523" t="s">
        <v>257</v>
      </c>
      <c r="C662" s="518" t="s">
        <v>247</v>
      </c>
      <c r="D662" s="518">
        <v>26</v>
      </c>
      <c r="E662" s="518">
        <v>1</v>
      </c>
      <c r="F662" s="518">
        <v>2</v>
      </c>
      <c r="G662" s="518">
        <v>3</v>
      </c>
      <c r="H662" s="518">
        <v>0</v>
      </c>
      <c r="I662" s="518">
        <v>20</v>
      </c>
      <c r="J662" s="518">
        <v>5</v>
      </c>
      <c r="K662" s="521">
        <v>0.74097222222222225</v>
      </c>
      <c r="L662" s="518">
        <v>23.9</v>
      </c>
    </row>
    <row r="663" spans="1:12" ht="24.95" customHeight="1">
      <c r="A663" s="523" t="s">
        <v>803</v>
      </c>
      <c r="B663" s="523" t="s">
        <v>254</v>
      </c>
      <c r="C663" s="518" t="s">
        <v>239</v>
      </c>
      <c r="D663" s="518">
        <v>35</v>
      </c>
      <c r="E663" s="518">
        <v>1</v>
      </c>
      <c r="F663" s="518">
        <v>2</v>
      </c>
      <c r="G663" s="518">
        <v>3</v>
      </c>
      <c r="H663" s="518">
        <v>0</v>
      </c>
      <c r="I663" s="518">
        <v>52</v>
      </c>
      <c r="J663" s="518">
        <v>1.9</v>
      </c>
      <c r="K663" s="521">
        <v>0.4548611111111111</v>
      </c>
      <c r="L663" s="518">
        <v>15.6</v>
      </c>
    </row>
    <row r="664" spans="1:12" ht="24.95" customHeight="1">
      <c r="A664" s="523" t="s">
        <v>804</v>
      </c>
      <c r="B664" s="523" t="s">
        <v>252</v>
      </c>
      <c r="C664" s="518" t="s">
        <v>247</v>
      </c>
      <c r="D664" s="518">
        <v>20</v>
      </c>
      <c r="E664" s="518">
        <v>1</v>
      </c>
      <c r="F664" s="518">
        <v>2</v>
      </c>
      <c r="G664" s="518">
        <v>3</v>
      </c>
      <c r="H664" s="518">
        <v>0</v>
      </c>
      <c r="I664" s="518">
        <v>19</v>
      </c>
      <c r="J664" s="518">
        <v>5.3</v>
      </c>
      <c r="K664" s="521">
        <v>0.67152777777777783</v>
      </c>
      <c r="L664" s="518">
        <v>20.7</v>
      </c>
    </row>
    <row r="665" spans="1:12" ht="24.95" customHeight="1">
      <c r="A665" s="523" t="s">
        <v>805</v>
      </c>
      <c r="B665" s="523" t="s">
        <v>253</v>
      </c>
      <c r="C665" s="518" t="s">
        <v>247</v>
      </c>
      <c r="D665" s="518">
        <v>20</v>
      </c>
      <c r="E665" s="518">
        <v>1</v>
      </c>
      <c r="F665" s="518">
        <v>2</v>
      </c>
      <c r="G665" s="518">
        <v>3</v>
      </c>
      <c r="H665" s="518">
        <v>0</v>
      </c>
      <c r="I665" s="518">
        <v>23</v>
      </c>
      <c r="J665" s="518">
        <v>4.3</v>
      </c>
      <c r="K665" s="521">
        <v>0.61597222222222225</v>
      </c>
      <c r="L665" s="518">
        <v>20.9</v>
      </c>
    </row>
    <row r="666" spans="1:12" ht="24.95" customHeight="1">
      <c r="A666" s="523" t="s">
        <v>806</v>
      </c>
      <c r="B666" s="523" t="s">
        <v>257</v>
      </c>
      <c r="C666" s="518" t="s">
        <v>235</v>
      </c>
      <c r="D666" s="518">
        <v>27</v>
      </c>
      <c r="E666" s="518">
        <v>1</v>
      </c>
      <c r="F666" s="518">
        <v>2</v>
      </c>
      <c r="G666" s="518">
        <v>3</v>
      </c>
      <c r="H666" s="518">
        <v>0</v>
      </c>
      <c r="I666" s="518">
        <v>21</v>
      </c>
      <c r="J666" s="518">
        <v>4.8</v>
      </c>
      <c r="K666" s="521">
        <v>0.42152777777777778</v>
      </c>
      <c r="L666" s="518">
        <v>15.4</v>
      </c>
    </row>
    <row r="667" spans="1:12" ht="24.95" customHeight="1">
      <c r="A667" s="523" t="s">
        <v>807</v>
      </c>
      <c r="B667" s="523" t="s">
        <v>296</v>
      </c>
      <c r="C667" s="518" t="s">
        <v>239</v>
      </c>
      <c r="D667" s="518">
        <v>26</v>
      </c>
      <c r="E667" s="518">
        <v>1</v>
      </c>
      <c r="F667" s="518">
        <v>2</v>
      </c>
      <c r="G667" s="518">
        <v>3</v>
      </c>
      <c r="H667" s="518">
        <v>2</v>
      </c>
      <c r="I667" s="518">
        <v>36</v>
      </c>
      <c r="J667" s="518">
        <v>2.8</v>
      </c>
      <c r="K667" s="521">
        <v>0.43124999999999997</v>
      </c>
      <c r="L667" s="518">
        <v>13.9</v>
      </c>
    </row>
    <row r="668" spans="1:12" ht="24.95" customHeight="1">
      <c r="A668" s="523" t="s">
        <v>186</v>
      </c>
      <c r="B668" s="523" t="s">
        <v>241</v>
      </c>
      <c r="C668" s="518" t="s">
        <v>247</v>
      </c>
      <c r="D668" s="518">
        <v>17</v>
      </c>
      <c r="E668" s="518">
        <v>1</v>
      </c>
      <c r="F668" s="518">
        <v>2</v>
      </c>
      <c r="G668" s="518">
        <v>3</v>
      </c>
      <c r="H668" s="518">
        <v>0</v>
      </c>
      <c r="I668" s="518">
        <v>14</v>
      </c>
      <c r="J668" s="518">
        <v>7.1</v>
      </c>
      <c r="K668" s="521">
        <v>0.65763888888888888</v>
      </c>
      <c r="L668" s="518">
        <v>21.5</v>
      </c>
    </row>
    <row r="669" spans="1:12" ht="24.95" customHeight="1">
      <c r="A669" s="523" t="s">
        <v>808</v>
      </c>
      <c r="B669" s="523" t="s">
        <v>245</v>
      </c>
      <c r="C669" s="518" t="s">
        <v>235</v>
      </c>
      <c r="D669" s="518">
        <v>16</v>
      </c>
      <c r="E669" s="518">
        <v>1</v>
      </c>
      <c r="F669" s="518">
        <v>2</v>
      </c>
      <c r="G669" s="518">
        <v>3</v>
      </c>
      <c r="H669" s="518">
        <v>0</v>
      </c>
      <c r="I669" s="518">
        <v>26</v>
      </c>
      <c r="J669" s="518">
        <v>3.8</v>
      </c>
      <c r="K669" s="521">
        <v>0.48680555555555555</v>
      </c>
      <c r="L669" s="518">
        <v>18.399999999999999</v>
      </c>
    </row>
    <row r="670" spans="1:12" ht="24.95" customHeight="1">
      <c r="A670" s="523" t="s">
        <v>809</v>
      </c>
      <c r="B670" s="523" t="s">
        <v>240</v>
      </c>
      <c r="C670" s="518" t="s">
        <v>239</v>
      </c>
      <c r="D670" s="518">
        <v>22</v>
      </c>
      <c r="E670" s="518">
        <v>1</v>
      </c>
      <c r="F670" s="518">
        <v>2</v>
      </c>
      <c r="G670" s="518">
        <v>3</v>
      </c>
      <c r="H670" s="518">
        <v>0</v>
      </c>
      <c r="I670" s="518">
        <v>12</v>
      </c>
      <c r="J670" s="518">
        <v>8.3000000000000007</v>
      </c>
      <c r="K670" s="521">
        <v>0.3347222222222222</v>
      </c>
      <c r="L670" s="518">
        <v>11.9</v>
      </c>
    </row>
    <row r="671" spans="1:12" ht="24.95" customHeight="1">
      <c r="A671" s="523" t="s">
        <v>810</v>
      </c>
      <c r="B671" s="523" t="s">
        <v>252</v>
      </c>
      <c r="C671" s="518" t="s">
        <v>247</v>
      </c>
      <c r="D671" s="518">
        <v>10</v>
      </c>
      <c r="E671" s="518">
        <v>1</v>
      </c>
      <c r="F671" s="518">
        <v>2</v>
      </c>
      <c r="G671" s="518">
        <v>3</v>
      </c>
      <c r="H671" s="518">
        <v>0</v>
      </c>
      <c r="I671" s="518">
        <v>10</v>
      </c>
      <c r="J671" s="518">
        <v>10</v>
      </c>
      <c r="K671" s="521">
        <v>0.63888888888888895</v>
      </c>
      <c r="L671" s="518">
        <v>18.899999999999999</v>
      </c>
    </row>
    <row r="672" spans="1:12" ht="24.95" customHeight="1">
      <c r="A672" s="523" t="s">
        <v>811</v>
      </c>
      <c r="B672" s="523" t="s">
        <v>292</v>
      </c>
      <c r="C672" s="518" t="s">
        <v>239</v>
      </c>
      <c r="D672" s="518">
        <v>16</v>
      </c>
      <c r="E672" s="518">
        <v>1</v>
      </c>
      <c r="F672" s="518">
        <v>2</v>
      </c>
      <c r="G672" s="518">
        <v>3</v>
      </c>
      <c r="H672" s="518">
        <v>0</v>
      </c>
      <c r="I672" s="518">
        <v>11</v>
      </c>
      <c r="J672" s="518">
        <v>9.1</v>
      </c>
      <c r="K672" s="521">
        <v>0.32430555555555557</v>
      </c>
      <c r="L672" s="518">
        <v>12.4</v>
      </c>
    </row>
    <row r="673" spans="1:12" ht="24.95" customHeight="1">
      <c r="A673" s="523" t="s">
        <v>812</v>
      </c>
      <c r="B673" s="523" t="s">
        <v>253</v>
      </c>
      <c r="C673" s="518" t="s">
        <v>247</v>
      </c>
      <c r="D673" s="518">
        <v>53</v>
      </c>
      <c r="E673" s="518">
        <v>0</v>
      </c>
      <c r="F673" s="518">
        <v>3</v>
      </c>
      <c r="G673" s="518">
        <v>3</v>
      </c>
      <c r="H673" s="518">
        <v>0</v>
      </c>
      <c r="I673" s="518">
        <v>50</v>
      </c>
      <c r="J673" s="518">
        <v>0</v>
      </c>
      <c r="K673" s="521">
        <v>0.4993055555555555</v>
      </c>
      <c r="L673" s="518">
        <v>17.399999999999999</v>
      </c>
    </row>
    <row r="674" spans="1:12" ht="24.95" customHeight="1">
      <c r="A674" s="523" t="s">
        <v>813</v>
      </c>
      <c r="B674" s="523" t="s">
        <v>281</v>
      </c>
      <c r="C674" s="518" t="s">
        <v>247</v>
      </c>
      <c r="D674" s="518">
        <v>45</v>
      </c>
      <c r="E674" s="518">
        <v>0</v>
      </c>
      <c r="F674" s="518">
        <v>3</v>
      </c>
      <c r="G674" s="518">
        <v>3</v>
      </c>
      <c r="H674" s="518">
        <v>0</v>
      </c>
      <c r="I674" s="518">
        <v>16</v>
      </c>
      <c r="J674" s="518">
        <v>0</v>
      </c>
      <c r="K674" s="521">
        <v>0.46875</v>
      </c>
      <c r="L674" s="518">
        <v>16.5</v>
      </c>
    </row>
    <row r="675" spans="1:12" ht="24.95" customHeight="1">
      <c r="A675" s="523" t="s">
        <v>814</v>
      </c>
      <c r="B675" s="523" t="s">
        <v>253</v>
      </c>
      <c r="C675" s="518" t="s">
        <v>247</v>
      </c>
      <c r="D675" s="518">
        <v>13</v>
      </c>
      <c r="E675" s="518">
        <v>0</v>
      </c>
      <c r="F675" s="518">
        <v>3</v>
      </c>
      <c r="G675" s="518">
        <v>3</v>
      </c>
      <c r="H675" s="518">
        <v>0</v>
      </c>
      <c r="I675" s="518">
        <v>12</v>
      </c>
      <c r="J675" s="518">
        <v>0</v>
      </c>
      <c r="K675" s="521">
        <v>0.64444444444444449</v>
      </c>
      <c r="L675" s="518">
        <v>20.2</v>
      </c>
    </row>
    <row r="676" spans="1:12" ht="24.95" customHeight="1">
      <c r="A676" s="523" t="s">
        <v>815</v>
      </c>
      <c r="B676" s="523" t="s">
        <v>240</v>
      </c>
      <c r="C676" s="518" t="s">
        <v>239</v>
      </c>
      <c r="D676" s="518">
        <v>32</v>
      </c>
      <c r="E676" s="518">
        <v>0</v>
      </c>
      <c r="F676" s="518">
        <v>3</v>
      </c>
      <c r="G676" s="518">
        <v>3</v>
      </c>
      <c r="H676" s="518">
        <v>0</v>
      </c>
      <c r="I676" s="518">
        <v>23</v>
      </c>
      <c r="J676" s="518">
        <v>0</v>
      </c>
      <c r="K676" s="521">
        <v>0.26111111111111113</v>
      </c>
      <c r="L676" s="518">
        <v>9.5</v>
      </c>
    </row>
    <row r="677" spans="1:12" ht="24.95" customHeight="1">
      <c r="A677" s="523" t="s">
        <v>816</v>
      </c>
      <c r="B677" s="523" t="s">
        <v>257</v>
      </c>
      <c r="C677" s="518" t="s">
        <v>242</v>
      </c>
      <c r="D677" s="518">
        <v>16</v>
      </c>
      <c r="E677" s="518">
        <v>0</v>
      </c>
      <c r="F677" s="518">
        <v>3</v>
      </c>
      <c r="G677" s="518">
        <v>3</v>
      </c>
      <c r="H677" s="518">
        <v>0</v>
      </c>
      <c r="I677" s="518">
        <v>13</v>
      </c>
      <c r="J677" s="518">
        <v>0</v>
      </c>
      <c r="K677" s="521">
        <v>0.37847222222222227</v>
      </c>
      <c r="L677" s="518">
        <v>13.3</v>
      </c>
    </row>
    <row r="678" spans="1:12" ht="24.95" customHeight="1">
      <c r="A678" s="523" t="s">
        <v>817</v>
      </c>
      <c r="B678" s="523" t="s">
        <v>243</v>
      </c>
      <c r="C678" s="518" t="s">
        <v>247</v>
      </c>
      <c r="D678" s="518">
        <v>9</v>
      </c>
      <c r="E678" s="518">
        <v>0</v>
      </c>
      <c r="F678" s="518">
        <v>3</v>
      </c>
      <c r="G678" s="518">
        <v>3</v>
      </c>
      <c r="H678" s="518">
        <v>0</v>
      </c>
      <c r="I678" s="518">
        <v>5</v>
      </c>
      <c r="J678" s="518">
        <v>0</v>
      </c>
      <c r="K678" s="521">
        <v>0.60763888888888895</v>
      </c>
      <c r="L678" s="518">
        <v>16.899999999999999</v>
      </c>
    </row>
    <row r="679" spans="1:12" ht="24.95" customHeight="1">
      <c r="A679" s="523" t="s">
        <v>818</v>
      </c>
      <c r="B679" s="523" t="s">
        <v>281</v>
      </c>
      <c r="C679" s="518" t="s">
        <v>247</v>
      </c>
      <c r="D679" s="518">
        <v>10</v>
      </c>
      <c r="E679" s="518">
        <v>0</v>
      </c>
      <c r="F679" s="518">
        <v>3</v>
      </c>
      <c r="G679" s="518">
        <v>3</v>
      </c>
      <c r="H679" s="518">
        <v>0</v>
      </c>
      <c r="I679" s="518">
        <v>3</v>
      </c>
      <c r="J679" s="518">
        <v>0</v>
      </c>
      <c r="K679" s="521">
        <v>0.5083333333333333</v>
      </c>
      <c r="L679" s="518">
        <v>17.7</v>
      </c>
    </row>
    <row r="680" spans="1:12" ht="24.95" customHeight="1">
      <c r="A680" s="523" t="s">
        <v>819</v>
      </c>
      <c r="B680" s="523" t="s">
        <v>252</v>
      </c>
      <c r="C680" s="518" t="s">
        <v>235</v>
      </c>
      <c r="D680" s="518">
        <v>9</v>
      </c>
      <c r="E680" s="518">
        <v>0</v>
      </c>
      <c r="F680" s="518">
        <v>3</v>
      </c>
      <c r="G680" s="518">
        <v>3</v>
      </c>
      <c r="H680" s="518">
        <v>0</v>
      </c>
      <c r="I680" s="518">
        <v>4</v>
      </c>
      <c r="J680" s="518">
        <v>0</v>
      </c>
      <c r="K680" s="521">
        <v>0.2902777777777778</v>
      </c>
      <c r="L680" s="518">
        <v>9.9</v>
      </c>
    </row>
    <row r="681" spans="1:12" ht="24.95" customHeight="1">
      <c r="A681" s="523" t="s">
        <v>820</v>
      </c>
      <c r="B681" s="523" t="s">
        <v>234</v>
      </c>
      <c r="C681" s="518" t="s">
        <v>239</v>
      </c>
      <c r="D681" s="518">
        <v>33</v>
      </c>
      <c r="E681" s="518">
        <v>2</v>
      </c>
      <c r="F681" s="518">
        <v>0</v>
      </c>
      <c r="G681" s="518">
        <v>2</v>
      </c>
      <c r="H681" s="518">
        <v>0</v>
      </c>
      <c r="I681" s="518">
        <v>37</v>
      </c>
      <c r="J681" s="518">
        <v>5.4</v>
      </c>
      <c r="K681" s="521">
        <v>0.46666666666666662</v>
      </c>
      <c r="L681" s="518">
        <v>15.3</v>
      </c>
    </row>
    <row r="682" spans="1:12" ht="24.95" customHeight="1">
      <c r="A682" s="523" t="s">
        <v>821</v>
      </c>
      <c r="B682" s="523" t="s">
        <v>243</v>
      </c>
      <c r="C682" s="518" t="s">
        <v>242</v>
      </c>
      <c r="D682" s="518">
        <v>41</v>
      </c>
      <c r="E682" s="518">
        <v>2</v>
      </c>
      <c r="F682" s="518">
        <v>0</v>
      </c>
      <c r="G682" s="518">
        <v>2</v>
      </c>
      <c r="H682" s="518">
        <v>0</v>
      </c>
      <c r="I682" s="518">
        <v>18</v>
      </c>
      <c r="J682" s="518">
        <v>11.1</v>
      </c>
      <c r="K682" s="521">
        <v>0.30624999999999997</v>
      </c>
      <c r="L682" s="518">
        <v>10</v>
      </c>
    </row>
    <row r="683" spans="1:12" ht="24.95" customHeight="1">
      <c r="A683" s="523" t="s">
        <v>210</v>
      </c>
      <c r="B683" s="523" t="s">
        <v>246</v>
      </c>
      <c r="C683" s="518" t="s">
        <v>235</v>
      </c>
      <c r="D683" s="518">
        <v>28</v>
      </c>
      <c r="E683" s="518">
        <v>2</v>
      </c>
      <c r="F683" s="518">
        <v>0</v>
      </c>
      <c r="G683" s="518">
        <v>2</v>
      </c>
      <c r="H683" s="518">
        <v>0</v>
      </c>
      <c r="I683" s="518">
        <v>31</v>
      </c>
      <c r="J683" s="518">
        <v>6.5</v>
      </c>
      <c r="K683" s="521">
        <v>0.42638888888888887</v>
      </c>
      <c r="L683" s="518">
        <v>16.3</v>
      </c>
    </row>
    <row r="684" spans="1:12" ht="24.95" customHeight="1">
      <c r="A684" s="523" t="s">
        <v>822</v>
      </c>
      <c r="B684" s="523" t="s">
        <v>237</v>
      </c>
      <c r="C684" s="518" t="s">
        <v>242</v>
      </c>
      <c r="D684" s="518">
        <v>34</v>
      </c>
      <c r="E684" s="518">
        <v>2</v>
      </c>
      <c r="F684" s="518">
        <v>0</v>
      </c>
      <c r="G684" s="518">
        <v>2</v>
      </c>
      <c r="H684" s="518">
        <v>0</v>
      </c>
      <c r="I684" s="518">
        <v>14</v>
      </c>
      <c r="J684" s="518">
        <v>14.3</v>
      </c>
      <c r="K684" s="521">
        <v>0.20555555555555557</v>
      </c>
      <c r="L684" s="518">
        <v>7.8</v>
      </c>
    </row>
    <row r="685" spans="1:12" ht="24.95" customHeight="1">
      <c r="A685" s="523" t="s">
        <v>823</v>
      </c>
      <c r="B685" s="523" t="s">
        <v>281</v>
      </c>
      <c r="C685" s="518" t="s">
        <v>235</v>
      </c>
      <c r="D685" s="518">
        <v>14</v>
      </c>
      <c r="E685" s="518">
        <v>2</v>
      </c>
      <c r="F685" s="518">
        <v>0</v>
      </c>
      <c r="G685" s="518">
        <v>2</v>
      </c>
      <c r="H685" s="518">
        <v>0</v>
      </c>
      <c r="I685" s="518">
        <v>14</v>
      </c>
      <c r="J685" s="518">
        <v>14.3</v>
      </c>
      <c r="K685" s="521">
        <v>0.47361111111111115</v>
      </c>
      <c r="L685" s="518">
        <v>17.8</v>
      </c>
    </row>
    <row r="686" spans="1:12" ht="24.95" customHeight="1">
      <c r="A686" s="523" t="s">
        <v>824</v>
      </c>
      <c r="B686" s="523" t="s">
        <v>254</v>
      </c>
      <c r="C686" s="518" t="s">
        <v>239</v>
      </c>
      <c r="D686" s="518">
        <v>14</v>
      </c>
      <c r="E686" s="518">
        <v>2</v>
      </c>
      <c r="F686" s="518">
        <v>0</v>
      </c>
      <c r="G686" s="518">
        <v>2</v>
      </c>
      <c r="H686" s="518">
        <v>0</v>
      </c>
      <c r="I686" s="518">
        <v>13</v>
      </c>
      <c r="J686" s="518">
        <v>15.4</v>
      </c>
      <c r="K686" s="521">
        <v>0.40208333333333335</v>
      </c>
      <c r="L686" s="518">
        <v>13.5</v>
      </c>
    </row>
    <row r="687" spans="1:12" ht="24.95" customHeight="1">
      <c r="A687" s="523" t="s">
        <v>825</v>
      </c>
      <c r="B687" s="523" t="s">
        <v>234</v>
      </c>
      <c r="C687" s="518" t="s">
        <v>242</v>
      </c>
      <c r="D687" s="518">
        <v>13</v>
      </c>
      <c r="E687" s="518">
        <v>2</v>
      </c>
      <c r="F687" s="518">
        <v>0</v>
      </c>
      <c r="G687" s="518">
        <v>2</v>
      </c>
      <c r="H687" s="518">
        <v>0</v>
      </c>
      <c r="I687" s="518">
        <v>12</v>
      </c>
      <c r="J687" s="518">
        <v>16.7</v>
      </c>
      <c r="K687" s="521">
        <v>0.42152777777777778</v>
      </c>
      <c r="L687" s="518">
        <v>14</v>
      </c>
    </row>
    <row r="688" spans="1:12" ht="24.95" customHeight="1">
      <c r="A688" s="523" t="s">
        <v>826</v>
      </c>
      <c r="B688" s="523" t="s">
        <v>241</v>
      </c>
      <c r="C688" s="518" t="s">
        <v>247</v>
      </c>
      <c r="D688" s="518">
        <v>4</v>
      </c>
      <c r="E688" s="518">
        <v>2</v>
      </c>
      <c r="F688" s="518">
        <v>0</v>
      </c>
      <c r="G688" s="518">
        <v>2</v>
      </c>
      <c r="H688" s="518">
        <v>0</v>
      </c>
      <c r="I688" s="518">
        <v>6</v>
      </c>
      <c r="J688" s="518">
        <v>33.299999999999997</v>
      </c>
      <c r="K688" s="521">
        <v>0.5083333333333333</v>
      </c>
      <c r="L688" s="518">
        <v>16.3</v>
      </c>
    </row>
    <row r="689" spans="1:12" ht="24.95" customHeight="1">
      <c r="A689" s="523" t="s">
        <v>827</v>
      </c>
      <c r="B689" s="523" t="s">
        <v>236</v>
      </c>
      <c r="C689" s="518" t="s">
        <v>247</v>
      </c>
      <c r="D689" s="518">
        <v>2</v>
      </c>
      <c r="E689" s="518">
        <v>2</v>
      </c>
      <c r="F689" s="518">
        <v>0</v>
      </c>
      <c r="G689" s="518">
        <v>2</v>
      </c>
      <c r="H689" s="518">
        <v>0</v>
      </c>
      <c r="I689" s="518">
        <v>2</v>
      </c>
      <c r="J689" s="518">
        <v>100</v>
      </c>
      <c r="K689" s="521">
        <v>0.50694444444444442</v>
      </c>
      <c r="L689" s="518">
        <v>18.5</v>
      </c>
    </row>
    <row r="690" spans="1:12" ht="24.95" customHeight="1">
      <c r="A690" s="523" t="s">
        <v>828</v>
      </c>
      <c r="B690" s="516" t="s">
        <v>829</v>
      </c>
      <c r="C690" s="518" t="s">
        <v>247</v>
      </c>
      <c r="D690" s="518">
        <v>42</v>
      </c>
      <c r="E690" s="518">
        <v>1</v>
      </c>
      <c r="F690" s="518">
        <v>1</v>
      </c>
      <c r="G690" s="518">
        <v>2</v>
      </c>
      <c r="H690" s="518">
        <v>0</v>
      </c>
      <c r="I690" s="518">
        <v>11</v>
      </c>
      <c r="J690" s="518">
        <v>9.1</v>
      </c>
      <c r="K690" s="521">
        <v>0.64027777777777783</v>
      </c>
      <c r="L690" s="518">
        <v>20.7</v>
      </c>
    </row>
    <row r="691" spans="1:12" ht="24.95" customHeight="1">
      <c r="A691" s="523" t="s">
        <v>830</v>
      </c>
      <c r="B691" s="523" t="s">
        <v>244</v>
      </c>
      <c r="C691" s="518" t="s">
        <v>242</v>
      </c>
      <c r="D691" s="518">
        <v>36</v>
      </c>
      <c r="E691" s="518">
        <v>1</v>
      </c>
      <c r="F691" s="518">
        <v>1</v>
      </c>
      <c r="G691" s="518">
        <v>2</v>
      </c>
      <c r="H691" s="518">
        <v>0</v>
      </c>
      <c r="I691" s="518">
        <v>49</v>
      </c>
      <c r="J691" s="518">
        <v>2</v>
      </c>
      <c r="K691" s="521">
        <v>0.4604166666666667</v>
      </c>
      <c r="L691" s="518">
        <v>17.899999999999999</v>
      </c>
    </row>
  </sheetData>
  <hyperlinks>
    <hyperlink ref="A602" r:id="rId1" display="http://www.nhl.com/ice/player.htm?id=8476941"/>
    <hyperlink ref="B602" r:id="rId2" display="javascript:void(0);"/>
    <hyperlink ref="A603" r:id="rId3" display="http://www.nhl.com/ice/player.htm?id=8474579"/>
    <hyperlink ref="B603" r:id="rId4" display="javascript:void(0);"/>
    <hyperlink ref="A604" r:id="rId5" display="http://www.nhl.com/ice/player.htm?id=8471717"/>
    <hyperlink ref="B604" r:id="rId6" display="javascript:void(0);"/>
    <hyperlink ref="A605" r:id="rId7" display="http://www.nhl.com/ice/player.htm?id=8467917"/>
    <hyperlink ref="B605" r:id="rId8" display="javascript:void(0);"/>
    <hyperlink ref="A606" r:id="rId9" display="http://www.nhl.com/ice/player.htm?id=8471385"/>
    <hyperlink ref="B606" r:id="rId10" display="javascript:void(0);"/>
    <hyperlink ref="A607" r:id="rId11" display="http://www.nhl.com/ice/player.htm?id=8475716"/>
    <hyperlink ref="B607" r:id="rId12" display="javascript:void(0);"/>
    <hyperlink ref="A608" r:id="rId13" display="http://www.nhl.com/ice/player.htm?id=8473700"/>
    <hyperlink ref="B608" r:id="rId14" display="javascript:void(0);"/>
    <hyperlink ref="A609" r:id="rId15" display="http://www.nhl.com/ice/player.htm?id=8467881"/>
    <hyperlink ref="A610" r:id="rId16" display="http://www.nhl.com/ice/player.htm?id=8470666"/>
    <hyperlink ref="A611" r:id="rId17" display="http://www.nhl.com/ice/player.htm?id=8475722"/>
    <hyperlink ref="B611" r:id="rId18" display="javascript:void(0);"/>
    <hyperlink ref="A612" r:id="rId19" display="http://www.nhl.com/ice/player.htm?id=8469490"/>
    <hyperlink ref="A613" r:id="rId20" display="http://www.nhl.com/ice/player.htm?id=8472368"/>
    <hyperlink ref="B613" r:id="rId21" display="javascript:void(0);"/>
    <hyperlink ref="A614" r:id="rId22" display="http://www.nhl.com/ice/player.htm?id=8475775"/>
    <hyperlink ref="B614" r:id="rId23" display="javascript:void(0);"/>
    <hyperlink ref="A615" r:id="rId24" display="http://www.nhl.com/ice/player.htm?id=8473514"/>
    <hyperlink ref="B615" r:id="rId25" display="javascript:void(0);"/>
    <hyperlink ref="A616" r:id="rId26" display="http://www.nhl.com/ice/player.htm?id=8471996"/>
    <hyperlink ref="B616" r:id="rId27" display="javascript:void(0);"/>
    <hyperlink ref="A617" r:id="rId28" display="http://www.nhl.com/ice/player.htm?id=8476179"/>
    <hyperlink ref="B617" r:id="rId29" display="javascript:void(0);"/>
    <hyperlink ref="A618" r:id="rId30" display="http://www.nhl.com/ice/player.htm?id=8474089"/>
    <hyperlink ref="B618" r:id="rId31" display="javascript:void(0);"/>
    <hyperlink ref="A619" r:id="rId32" display="http://www.nhl.com/ice/player.htm?id=8468485"/>
    <hyperlink ref="B619" r:id="rId33" display="javascript:void(0);"/>
    <hyperlink ref="A620" r:id="rId34" display="http://www.nhl.com/ice/player.htm?id=8471371"/>
    <hyperlink ref="A621" r:id="rId35" display="http://www.nhl.com/ice/player.htm?id=8470622"/>
    <hyperlink ref="A622" r:id="rId36" display="http://www.nhl.com/ice/player.htm?id=8474061"/>
    <hyperlink ref="B622" r:id="rId37" display="javascript:void(0);"/>
    <hyperlink ref="A623" r:id="rId38" display="http://www.nhl.com/ice/player.htm?id=8470886"/>
    <hyperlink ref="B623" r:id="rId39" display="javascript:void(0);"/>
    <hyperlink ref="A624" r:id="rId40" display="http://www.nhl.com/ice/player.htm?id=8460492"/>
    <hyperlink ref="B624" r:id="rId41" display="javascript:void(0);"/>
    <hyperlink ref="A625" r:id="rId42" display="http://www.nhl.com/ice/player.htm?id=8471241"/>
    <hyperlink ref="B625" r:id="rId43" display="javascript:void(0);"/>
    <hyperlink ref="A626" r:id="rId44" display="http://www.nhl.com/ice/player.htm?id=8476887"/>
    <hyperlink ref="B626" r:id="rId45" display="javascript:void(0);"/>
    <hyperlink ref="A627" r:id="rId46" display="http://www.nhl.com/ice/player.htm?id=8468513"/>
    <hyperlink ref="A628" r:id="rId47" display="http://www.nhl.com/ice/player.htm?id=8475155"/>
    <hyperlink ref="B628" r:id="rId48" display="javascript:void(0);"/>
    <hyperlink ref="A629" r:id="rId49" display="http://www.nhl.com/ice/player.htm?id=8470714"/>
    <hyperlink ref="A630" r:id="rId50" display="http://www.nhl.com/ice/player.htm?id=8475223"/>
    <hyperlink ref="B630" r:id="rId51" display="javascript:void(0);"/>
    <hyperlink ref="A631" r:id="rId52" display="http://www.nhl.com/ice/player.htm?id=8471681"/>
    <hyperlink ref="B631" r:id="rId53" display="javascript:void(0);"/>
    <hyperlink ref="A662" r:id="rId54" display="http://www.nhl.com/ice/player.htm?id=8476457"/>
    <hyperlink ref="B662" r:id="rId55" display="javascript:void(0);"/>
    <hyperlink ref="A663" r:id="rId56" display="http://www.nhl.com/ice/player.htm?id=8475150"/>
    <hyperlink ref="B663" r:id="rId57" display="javascript:void(0);"/>
    <hyperlink ref="A664" r:id="rId58" display="http://www.nhl.com/ice/player.htm?id=8474074"/>
    <hyperlink ref="B664" r:id="rId59" display="javascript:void(0);"/>
    <hyperlink ref="A665" r:id="rId60" display="http://www.nhl.com/ice/player.htm?id=8474604"/>
    <hyperlink ref="B665" r:id="rId61" display="javascript:void(0);"/>
    <hyperlink ref="A666" r:id="rId62" display="http://www.nhl.com/ice/player.htm?id=8475185"/>
    <hyperlink ref="B666" r:id="rId63" display="javascript:void(0);"/>
    <hyperlink ref="A667" r:id="rId64" display="http://www.nhl.com/ice/player.htm?id=8467463"/>
    <hyperlink ref="B667" r:id="rId65" display="javascript:void(0);"/>
    <hyperlink ref="A668" r:id="rId66" display="http://www.nhl.com/ice/player.htm?id=8476472"/>
    <hyperlink ref="B668" r:id="rId67" display="javascript:void(0);"/>
    <hyperlink ref="A669" r:id="rId68" display="http://www.nhl.com/ice/player.htm?id=8475807"/>
    <hyperlink ref="B669" r:id="rId69" display="javascript:void(0);"/>
    <hyperlink ref="A670" r:id="rId70" display="http://www.nhl.com/ice/player.htm?id=8475309"/>
    <hyperlink ref="B670" r:id="rId71" display="javascript:void(0);"/>
    <hyperlink ref="A671" r:id="rId72" display="http://www.nhl.com/ice/player.htm?id=8474743"/>
    <hyperlink ref="B671" r:id="rId73" display="javascript:void(0);"/>
    <hyperlink ref="A672" r:id="rId74" display="http://www.nhl.com/ice/player.htm?id=8475423"/>
    <hyperlink ref="B672" r:id="rId75" display="javascript:void(0);"/>
    <hyperlink ref="A673" r:id="rId76" display="http://www.nhl.com/ice/player.htm?id=8467931"/>
    <hyperlink ref="B673" r:id="rId77" display="javascript:void(0);"/>
    <hyperlink ref="A674" r:id="rId78" display="http://www.nhl.com/ice/player.htm?id=8470839"/>
    <hyperlink ref="B674" r:id="rId79" display="javascript:void(0);"/>
    <hyperlink ref="A675" r:id="rId80" display="http://www.nhl.com/ice/player.htm?id=8468101"/>
    <hyperlink ref="B675" r:id="rId81" display="javascript:void(0);"/>
    <hyperlink ref="A676" r:id="rId82" display="http://www.nhl.com/ice/player.htm?id=8475154"/>
    <hyperlink ref="B676" r:id="rId83" display="javascript:void(0);"/>
    <hyperlink ref="A677" r:id="rId84" display="http://www.nhl.com/ice/player.htm?id=8471636"/>
    <hyperlink ref="B677" r:id="rId85" display="javascript:void(0);"/>
    <hyperlink ref="A678" r:id="rId86" display="http://www.nhl.com/ice/player.htm?id=8475275"/>
    <hyperlink ref="B678" r:id="rId87" display="javascript:void(0);"/>
    <hyperlink ref="A679" r:id="rId88" display="http://www.nhl.com/ice/player.htm?id=8476827"/>
    <hyperlink ref="B679" r:id="rId89" display="javascript:void(0);"/>
    <hyperlink ref="A680" r:id="rId90" display="http://www.nhl.com/ice/player.htm?id=8474616"/>
    <hyperlink ref="B680" r:id="rId91" display="javascript:void(0);"/>
    <hyperlink ref="A681" r:id="rId92" display="http://www.nhl.com/ice/player.htm?id=8469467"/>
    <hyperlink ref="B681" r:id="rId93" display="javascript:void(0);"/>
    <hyperlink ref="A682" r:id="rId94" display="http://www.nhl.com/ice/player.htm?id=8475619"/>
    <hyperlink ref="B682" r:id="rId95" display="javascript:void(0);"/>
    <hyperlink ref="A683" r:id="rId96" display="http://www.nhl.com/ice/player.htm?id=8476419"/>
    <hyperlink ref="B683" r:id="rId97" display="javascript:void(0);"/>
    <hyperlink ref="A684" r:id="rId98" display="http://www.nhl.com/ice/player.htm?id=8470816"/>
    <hyperlink ref="B684" r:id="rId99" display="javascript:void(0);"/>
    <hyperlink ref="A685" r:id="rId100" display="http://www.nhl.com/ice/player.htm?id=8471767"/>
    <hyperlink ref="B685" r:id="rId101" display="javascript:void(0);"/>
    <hyperlink ref="A686" r:id="rId102" display="http://www.nhl.com/ice/player.htm?id=8475671"/>
    <hyperlink ref="B686" r:id="rId103" display="javascript:void(0);"/>
    <hyperlink ref="A687" r:id="rId104" display="http://www.nhl.com/ice/player.htm?id=8476158"/>
    <hyperlink ref="B687" r:id="rId105" display="javascript:void(0);"/>
    <hyperlink ref="A688" r:id="rId106" display="http://www.nhl.com/ice/player.htm?id=8476166"/>
    <hyperlink ref="B688" r:id="rId107" display="javascript:void(0);"/>
    <hyperlink ref="A689" r:id="rId108" display="http://www.nhl.com/ice/player.htm?id=8474005"/>
    <hyperlink ref="B689" r:id="rId109" display="javascript:void(0);"/>
    <hyperlink ref="A690" r:id="rId110" display="http://www.nhl.com/ice/player.htm?id=8471748"/>
    <hyperlink ref="A691" r:id="rId111" display="http://www.nhl.com/ice/player.htm?id=8473562"/>
    <hyperlink ref="B691" r:id="rId112" display="javascript:void(0);"/>
  </hyperlinks>
  <pageMargins left="0.7" right="0.7" top="0.75" bottom="0.75" header="0.3" footer="0.3"/>
  <pageSetup orientation="portrait" horizontalDpi="4294967293" verticalDpi="0" r:id="rId113"/>
  <tableParts count="1">
    <tablePart r:id="rId11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P9" sqref="P9"/>
    </sheetView>
  </sheetViews>
  <sheetFormatPr defaultRowHeight="12.7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Analysis</vt:lpstr>
      <vt:lpstr>Hard Stats 2013-2014</vt:lpstr>
      <vt:lpstr>Charts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Mazloum, Naveed G</dc:creator>
  <cp:lastModifiedBy>Struik, Jeremy J.</cp:lastModifiedBy>
  <dcterms:created xsi:type="dcterms:W3CDTF">2013-08-19T20:49:31Z</dcterms:created>
  <dcterms:modified xsi:type="dcterms:W3CDTF">2014-07-21T20:31:06Z</dcterms:modified>
</cp:coreProperties>
</file>